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1\Desktop\session\EAU + Batiment + Baragge\5eme annee EAU\eau 5eme s1 mes\Hydrologie\Ex resolu\"/>
    </mc:Choice>
  </mc:AlternateContent>
  <bookViews>
    <workbookView xWindow="240" yWindow="72" windowWidth="20112" windowHeight="7992"/>
  </bookViews>
  <sheets>
    <sheet name="Ec et Ec cumulés % à la moyenne" sheetId="1" r:id="rId1"/>
    <sheet name="Ec % à la droite de régression" sheetId="2" r:id="rId2"/>
    <sheet name="Test de double masse" sheetId="3" r:id="rId3"/>
    <sheet name="Cumul des résidus" sheetId="5" r:id="rId4"/>
    <sheet name="Rang de Kendall" sheetId="6" r:id="rId5"/>
  </sheets>
  <calcPr calcId="152511"/>
</workbook>
</file>

<file path=xl/calcChain.xml><?xml version="1.0" encoding="utf-8"?>
<calcChain xmlns="http://schemas.openxmlformats.org/spreadsheetml/2006/main">
  <c r="AO12" i="6" l="1"/>
  <c r="AP3" i="6"/>
  <c r="L3" i="6"/>
  <c r="K3" i="6"/>
  <c r="B163" i="6"/>
  <c r="B115" i="6"/>
  <c r="B22" i="6" l="1"/>
  <c r="K67" i="5"/>
  <c r="B103" i="5"/>
  <c r="B98" i="5"/>
  <c r="B92" i="5"/>
  <c r="B87" i="5"/>
  <c r="B82" i="5"/>
  <c r="B76" i="5"/>
  <c r="B71" i="5"/>
  <c r="B66" i="5"/>
  <c r="E68" i="5"/>
  <c r="E67" i="5"/>
  <c r="E66" i="5"/>
  <c r="B67" i="5"/>
  <c r="B65" i="5"/>
  <c r="B61" i="5"/>
  <c r="B60" i="5"/>
  <c r="B46" i="5"/>
  <c r="B23" i="5"/>
  <c r="C26" i="3"/>
  <c r="B22" i="3"/>
  <c r="C46" i="2" l="1"/>
  <c r="B23" i="2"/>
  <c r="B49" i="1"/>
  <c r="B42" i="1"/>
  <c r="B23" i="1"/>
  <c r="AP23" i="6" l="1"/>
  <c r="AP22" i="6"/>
  <c r="AP21" i="6"/>
  <c r="AO9" i="6"/>
  <c r="AN3" i="6"/>
  <c r="AO3" i="6" s="1"/>
  <c r="L5" i="6"/>
  <c r="B165" i="6"/>
  <c r="B164" i="6"/>
  <c r="B160" i="6"/>
  <c r="B159" i="6"/>
  <c r="B162" i="6" s="1"/>
  <c r="B166" i="6" s="1"/>
  <c r="B156" i="6"/>
  <c r="E25" i="6"/>
  <c r="B39" i="6"/>
  <c r="B23" i="6"/>
  <c r="AE99" i="5"/>
  <c r="AB99" i="5"/>
  <c r="AB98" i="5"/>
  <c r="AE98" i="5" s="1"/>
  <c r="AE97" i="5"/>
  <c r="AB97" i="5"/>
  <c r="AB96" i="5"/>
  <c r="AE96" i="5" s="1"/>
  <c r="AE95" i="5"/>
  <c r="AB95" i="5"/>
  <c r="AB94" i="5"/>
  <c r="AE94" i="5" s="1"/>
  <c r="AE93" i="5"/>
  <c r="AB93" i="5"/>
  <c r="AB92" i="5"/>
  <c r="AE92" i="5" s="1"/>
  <c r="AE91" i="5"/>
  <c r="AB91" i="5"/>
  <c r="AB90" i="5"/>
  <c r="AE90" i="5" s="1"/>
  <c r="AE89" i="5"/>
  <c r="AB89" i="5"/>
  <c r="AB88" i="5"/>
  <c r="AE88" i="5" s="1"/>
  <c r="AE87" i="5"/>
  <c r="AB87" i="5"/>
  <c r="AB86" i="5"/>
  <c r="AE86" i="5" s="1"/>
  <c r="AE85" i="5"/>
  <c r="AB85" i="5"/>
  <c r="AB84" i="5"/>
  <c r="AE84" i="5" s="1"/>
  <c r="AE83" i="5"/>
  <c r="AB83" i="5"/>
  <c r="AB82" i="5"/>
  <c r="AE82" i="5" s="1"/>
  <c r="AE81" i="5"/>
  <c r="AB81" i="5"/>
  <c r="AB80" i="5"/>
  <c r="AE80" i="5" s="1"/>
  <c r="AE79" i="5"/>
  <c r="AB79" i="5"/>
  <c r="AB78" i="5"/>
  <c r="AE78" i="5" s="1"/>
  <c r="AB77" i="5"/>
  <c r="AE77" i="5" s="1"/>
  <c r="AB76" i="5"/>
  <c r="AE76" i="5" s="1"/>
  <c r="AB75" i="5"/>
  <c r="AE75" i="5" s="1"/>
  <c r="AB74" i="5"/>
  <c r="AE74" i="5" s="1"/>
  <c r="AB73" i="5"/>
  <c r="AE73" i="5" s="1"/>
  <c r="AB72" i="5"/>
  <c r="AE72" i="5" s="1"/>
  <c r="AB71" i="5"/>
  <c r="AE71" i="5" s="1"/>
  <c r="AB70" i="5"/>
  <c r="AE70" i="5" s="1"/>
  <c r="AB69" i="5"/>
  <c r="AE69" i="5" s="1"/>
  <c r="AB68" i="5"/>
  <c r="AE68" i="5" s="1"/>
  <c r="AB67" i="5"/>
  <c r="AE67" i="5" s="1"/>
  <c r="E105" i="5"/>
  <c r="E100" i="5"/>
  <c r="E104" i="5"/>
  <c r="E99" i="5"/>
  <c r="E103" i="5"/>
  <c r="E98" i="5"/>
  <c r="V99" i="5"/>
  <c r="Y99" i="5" s="1"/>
  <c r="V98" i="5"/>
  <c r="Y98" i="5" s="1"/>
  <c r="V97" i="5"/>
  <c r="Y97" i="5" s="1"/>
  <c r="V96" i="5"/>
  <c r="Y96" i="5" s="1"/>
  <c r="V95" i="5"/>
  <c r="Y95" i="5" s="1"/>
  <c r="Y94" i="5"/>
  <c r="V94" i="5"/>
  <c r="Y93" i="5"/>
  <c r="V93" i="5"/>
  <c r="Y92" i="5"/>
  <c r="V92" i="5"/>
  <c r="Y91" i="5"/>
  <c r="V91" i="5"/>
  <c r="Y90" i="5"/>
  <c r="V90" i="5"/>
  <c r="Y89" i="5"/>
  <c r="V89" i="5"/>
  <c r="V88" i="5"/>
  <c r="Y88" i="5" s="1"/>
  <c r="V87" i="5"/>
  <c r="Y87" i="5" s="1"/>
  <c r="Y86" i="5"/>
  <c r="V86" i="5"/>
  <c r="Y85" i="5"/>
  <c r="V85" i="5"/>
  <c r="Y84" i="5"/>
  <c r="V84" i="5"/>
  <c r="Y83" i="5"/>
  <c r="V83" i="5"/>
  <c r="Y82" i="5"/>
  <c r="V82" i="5"/>
  <c r="V81" i="5"/>
  <c r="Y81" i="5" s="1"/>
  <c r="V80" i="5"/>
  <c r="Y80" i="5" s="1"/>
  <c r="V79" i="5"/>
  <c r="Y79" i="5" s="1"/>
  <c r="Y78" i="5"/>
  <c r="V78" i="5"/>
  <c r="Y77" i="5"/>
  <c r="V77" i="5"/>
  <c r="Y76" i="5"/>
  <c r="V76" i="5"/>
  <c r="Y75" i="5"/>
  <c r="V75" i="5"/>
  <c r="Y74" i="5"/>
  <c r="V74" i="5"/>
  <c r="V73" i="5"/>
  <c r="Y73" i="5" s="1"/>
  <c r="V72" i="5"/>
  <c r="Y72" i="5" s="1"/>
  <c r="V71" i="5"/>
  <c r="Y71" i="5" s="1"/>
  <c r="V70" i="5"/>
  <c r="Y70" i="5" s="1"/>
  <c r="Y69" i="5"/>
  <c r="V69" i="5"/>
  <c r="Y68" i="5"/>
  <c r="V68" i="5"/>
  <c r="Y67" i="5"/>
  <c r="V67" i="5"/>
  <c r="E94" i="5"/>
  <c r="E89" i="5"/>
  <c r="E93" i="5"/>
  <c r="E88" i="5"/>
  <c r="E77" i="5"/>
  <c r="E83" i="5"/>
  <c r="E84" i="5"/>
  <c r="E92" i="5"/>
  <c r="E87" i="5"/>
  <c r="E82" i="5"/>
  <c r="E78" i="5"/>
  <c r="E73" i="5"/>
  <c r="E76" i="5"/>
  <c r="E71" i="5"/>
  <c r="B44" i="5"/>
  <c r="B28" i="3"/>
  <c r="C37" i="3"/>
  <c r="C29" i="3"/>
  <c r="C22" i="3"/>
  <c r="B46" i="2"/>
  <c r="B42" i="2"/>
  <c r="C25" i="2"/>
  <c r="J19" i="2"/>
  <c r="B58" i="1"/>
  <c r="B43" i="1"/>
  <c r="C29" i="1"/>
  <c r="C23" i="1"/>
  <c r="B97" i="5" l="1"/>
  <c r="B99" i="5" s="1"/>
  <c r="B81" i="5"/>
  <c r="B83" i="5" s="1"/>
  <c r="B86" i="5"/>
  <c r="B88" i="5" s="1"/>
  <c r="B91" i="5"/>
  <c r="B93" i="5" s="1"/>
  <c r="B70" i="5"/>
  <c r="B72" i="5" s="1"/>
  <c r="B102" i="5"/>
  <c r="B104" i="5" s="1"/>
  <c r="B75" i="5"/>
  <c r="B77" i="5" s="1"/>
  <c r="AP24" i="6"/>
  <c r="AP13" i="6" s="1"/>
  <c r="C166" i="6"/>
  <c r="D166" i="6"/>
  <c r="F166" i="6"/>
  <c r="G166" i="6"/>
  <c r="H166" i="6"/>
  <c r="I166" i="6"/>
  <c r="C165" i="6"/>
  <c r="D165" i="6"/>
  <c r="E165" i="6"/>
  <c r="F165" i="6"/>
  <c r="G165" i="6"/>
  <c r="H165" i="6"/>
  <c r="I165" i="6"/>
  <c r="C164" i="6"/>
  <c r="D164" i="6"/>
  <c r="E164" i="6"/>
  <c r="F164" i="6"/>
  <c r="G164" i="6"/>
  <c r="H164" i="6"/>
  <c r="I164" i="6"/>
  <c r="B81" i="6"/>
  <c r="B36" i="6"/>
  <c r="G25" i="6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B43" i="5"/>
  <c r="I58" i="2"/>
  <c r="H58" i="2"/>
  <c r="G58" i="2"/>
  <c r="F58" i="2"/>
  <c r="E58" i="2"/>
  <c r="D58" i="2"/>
  <c r="C58" i="2"/>
  <c r="B58" i="2"/>
  <c r="C58" i="1"/>
  <c r="D58" i="1"/>
  <c r="E58" i="1"/>
  <c r="F58" i="1"/>
  <c r="G58" i="1"/>
  <c r="H58" i="1"/>
  <c r="I58" i="1"/>
  <c r="B24" i="2"/>
  <c r="B38" i="1"/>
  <c r="B24" i="1"/>
  <c r="AP11" i="6" l="1"/>
  <c r="AP18" i="6"/>
  <c r="AP10" i="6"/>
  <c r="AP17" i="6"/>
  <c r="AP9" i="6"/>
  <c r="AP4" i="6"/>
  <c r="AP16" i="6"/>
  <c r="AP8" i="6"/>
  <c r="AP15" i="6"/>
  <c r="AP7" i="6"/>
  <c r="AP14" i="6"/>
  <c r="AP6" i="6"/>
  <c r="AP12" i="6"/>
  <c r="B44" i="1"/>
  <c r="C160" i="6" l="1"/>
  <c r="D160" i="6"/>
  <c r="E160" i="6"/>
  <c r="F160" i="6"/>
  <c r="G160" i="6"/>
  <c r="H160" i="6"/>
  <c r="I160" i="6"/>
  <c r="I161" i="6" s="1"/>
  <c r="I163" i="6" s="1"/>
  <c r="B161" i="6"/>
  <c r="C156" i="6"/>
  <c r="D156" i="6"/>
  <c r="E156" i="6"/>
  <c r="F156" i="6"/>
  <c r="G156" i="6"/>
  <c r="H156" i="6"/>
  <c r="I156" i="6"/>
  <c r="C153" i="6"/>
  <c r="D153" i="6"/>
  <c r="E153" i="6"/>
  <c r="F153" i="6"/>
  <c r="G153" i="6"/>
  <c r="H153" i="6"/>
  <c r="I153" i="6"/>
  <c r="C154" i="6"/>
  <c r="D154" i="6"/>
  <c r="E154" i="6"/>
  <c r="F154" i="6"/>
  <c r="G154" i="6"/>
  <c r="H154" i="6"/>
  <c r="I154" i="6"/>
  <c r="B154" i="6"/>
  <c r="B153" i="6"/>
  <c r="B150" i="6"/>
  <c r="C150" i="6"/>
  <c r="D150" i="6"/>
  <c r="E150" i="6"/>
  <c r="F150" i="6"/>
  <c r="G150" i="6"/>
  <c r="H150" i="6"/>
  <c r="I150" i="6"/>
  <c r="B151" i="6"/>
  <c r="C151" i="6"/>
  <c r="D151" i="6"/>
  <c r="E151" i="6"/>
  <c r="F151" i="6"/>
  <c r="G151" i="6"/>
  <c r="H151" i="6"/>
  <c r="I151" i="6"/>
  <c r="C149" i="6"/>
  <c r="D149" i="6"/>
  <c r="E149" i="6"/>
  <c r="F149" i="6"/>
  <c r="G149" i="6"/>
  <c r="H149" i="6"/>
  <c r="I149" i="6"/>
  <c r="B149" i="6"/>
  <c r="B145" i="6"/>
  <c r="C145" i="6"/>
  <c r="D145" i="6"/>
  <c r="E145" i="6"/>
  <c r="F145" i="6"/>
  <c r="G145" i="6"/>
  <c r="H145" i="6"/>
  <c r="I145" i="6"/>
  <c r="B146" i="6"/>
  <c r="C146" i="6"/>
  <c r="D146" i="6"/>
  <c r="E146" i="6"/>
  <c r="F146" i="6"/>
  <c r="G146" i="6"/>
  <c r="H146" i="6"/>
  <c r="I146" i="6"/>
  <c r="B147" i="6"/>
  <c r="C147" i="6"/>
  <c r="D147" i="6"/>
  <c r="E147" i="6"/>
  <c r="F147" i="6"/>
  <c r="G147" i="6"/>
  <c r="H147" i="6"/>
  <c r="I147" i="6"/>
  <c r="C144" i="6"/>
  <c r="D144" i="6"/>
  <c r="E144" i="6"/>
  <c r="F144" i="6"/>
  <c r="G144" i="6"/>
  <c r="H144" i="6"/>
  <c r="I144" i="6"/>
  <c r="B144" i="6"/>
  <c r="B139" i="6"/>
  <c r="C139" i="6"/>
  <c r="D139" i="6"/>
  <c r="E139" i="6"/>
  <c r="F139" i="6"/>
  <c r="G139" i="6"/>
  <c r="H139" i="6"/>
  <c r="I139" i="6"/>
  <c r="B140" i="6"/>
  <c r="C140" i="6"/>
  <c r="D140" i="6"/>
  <c r="E140" i="6"/>
  <c r="F140" i="6"/>
  <c r="G140" i="6"/>
  <c r="H140" i="6"/>
  <c r="I140" i="6"/>
  <c r="B141" i="6"/>
  <c r="C141" i="6"/>
  <c r="D141" i="6"/>
  <c r="E141" i="6"/>
  <c r="F141" i="6"/>
  <c r="G141" i="6"/>
  <c r="H141" i="6"/>
  <c r="I141" i="6"/>
  <c r="B142" i="6"/>
  <c r="C142" i="6"/>
  <c r="D142" i="6"/>
  <c r="E142" i="6"/>
  <c r="F142" i="6"/>
  <c r="G142" i="6"/>
  <c r="H142" i="6"/>
  <c r="I142" i="6"/>
  <c r="C138" i="6"/>
  <c r="D138" i="6"/>
  <c r="E138" i="6"/>
  <c r="F138" i="6"/>
  <c r="G138" i="6"/>
  <c r="H138" i="6"/>
  <c r="I138" i="6"/>
  <c r="B138" i="6"/>
  <c r="B132" i="6"/>
  <c r="C132" i="6"/>
  <c r="D132" i="6"/>
  <c r="E132" i="6"/>
  <c r="F132" i="6"/>
  <c r="G132" i="6"/>
  <c r="H132" i="6"/>
  <c r="I132" i="6"/>
  <c r="B133" i="6"/>
  <c r="C133" i="6"/>
  <c r="D133" i="6"/>
  <c r="E133" i="6"/>
  <c r="F133" i="6"/>
  <c r="G133" i="6"/>
  <c r="H133" i="6"/>
  <c r="I133" i="6"/>
  <c r="B134" i="6"/>
  <c r="C134" i="6"/>
  <c r="D134" i="6"/>
  <c r="E134" i="6"/>
  <c r="F134" i="6"/>
  <c r="G134" i="6"/>
  <c r="H134" i="6"/>
  <c r="I134" i="6"/>
  <c r="B135" i="6"/>
  <c r="C135" i="6"/>
  <c r="D135" i="6"/>
  <c r="E135" i="6"/>
  <c r="F135" i="6"/>
  <c r="G135" i="6"/>
  <c r="H135" i="6"/>
  <c r="I135" i="6"/>
  <c r="B136" i="6"/>
  <c r="C136" i="6"/>
  <c r="D136" i="6"/>
  <c r="E136" i="6"/>
  <c r="F136" i="6"/>
  <c r="G136" i="6"/>
  <c r="H136" i="6"/>
  <c r="I136" i="6"/>
  <c r="C131" i="6"/>
  <c r="D131" i="6"/>
  <c r="E131" i="6"/>
  <c r="F131" i="6"/>
  <c r="G131" i="6"/>
  <c r="H131" i="6"/>
  <c r="I131" i="6"/>
  <c r="B131" i="6"/>
  <c r="B124" i="6"/>
  <c r="C124" i="6"/>
  <c r="D124" i="6"/>
  <c r="E124" i="6"/>
  <c r="F124" i="6"/>
  <c r="G124" i="6"/>
  <c r="H124" i="6"/>
  <c r="I124" i="6"/>
  <c r="B125" i="6"/>
  <c r="C125" i="6"/>
  <c r="D125" i="6"/>
  <c r="E125" i="6"/>
  <c r="F125" i="6"/>
  <c r="G125" i="6"/>
  <c r="H125" i="6"/>
  <c r="I125" i="6"/>
  <c r="B126" i="6"/>
  <c r="C126" i="6"/>
  <c r="D126" i="6"/>
  <c r="E126" i="6"/>
  <c r="F126" i="6"/>
  <c r="G126" i="6"/>
  <c r="H126" i="6"/>
  <c r="I126" i="6"/>
  <c r="B127" i="6"/>
  <c r="C127" i="6"/>
  <c r="D127" i="6"/>
  <c r="E127" i="6"/>
  <c r="F127" i="6"/>
  <c r="G127" i="6"/>
  <c r="H127" i="6"/>
  <c r="I127" i="6"/>
  <c r="B128" i="6"/>
  <c r="C128" i="6"/>
  <c r="D128" i="6"/>
  <c r="E128" i="6"/>
  <c r="F128" i="6"/>
  <c r="G128" i="6"/>
  <c r="H128" i="6"/>
  <c r="I128" i="6"/>
  <c r="B129" i="6"/>
  <c r="C129" i="6"/>
  <c r="D129" i="6"/>
  <c r="E129" i="6"/>
  <c r="F129" i="6"/>
  <c r="G129" i="6"/>
  <c r="H129" i="6"/>
  <c r="I129" i="6"/>
  <c r="C123" i="6"/>
  <c r="D123" i="6"/>
  <c r="E123" i="6"/>
  <c r="F123" i="6"/>
  <c r="G123" i="6"/>
  <c r="H123" i="6"/>
  <c r="I123" i="6"/>
  <c r="B123" i="6"/>
  <c r="C115" i="6"/>
  <c r="D115" i="6"/>
  <c r="E115" i="6"/>
  <c r="F115" i="6"/>
  <c r="G115" i="6"/>
  <c r="H115" i="6"/>
  <c r="I115" i="6"/>
  <c r="B116" i="6"/>
  <c r="C116" i="6"/>
  <c r="D116" i="6"/>
  <c r="E116" i="6"/>
  <c r="F116" i="6"/>
  <c r="G116" i="6"/>
  <c r="H116" i="6"/>
  <c r="I116" i="6"/>
  <c r="B117" i="6"/>
  <c r="C117" i="6"/>
  <c r="D117" i="6"/>
  <c r="E117" i="6"/>
  <c r="F117" i="6"/>
  <c r="G117" i="6"/>
  <c r="H117" i="6"/>
  <c r="I117" i="6"/>
  <c r="B118" i="6"/>
  <c r="C118" i="6"/>
  <c r="D118" i="6"/>
  <c r="E118" i="6"/>
  <c r="F118" i="6"/>
  <c r="G118" i="6"/>
  <c r="H118" i="6"/>
  <c r="I118" i="6"/>
  <c r="B119" i="6"/>
  <c r="C119" i="6"/>
  <c r="D119" i="6"/>
  <c r="E119" i="6"/>
  <c r="F119" i="6"/>
  <c r="G119" i="6"/>
  <c r="H119" i="6"/>
  <c r="I119" i="6"/>
  <c r="B120" i="6"/>
  <c r="C120" i="6"/>
  <c r="D120" i="6"/>
  <c r="E120" i="6"/>
  <c r="F120" i="6"/>
  <c r="G120" i="6"/>
  <c r="H120" i="6"/>
  <c r="I120" i="6"/>
  <c r="B121" i="6"/>
  <c r="C121" i="6"/>
  <c r="D121" i="6"/>
  <c r="E121" i="6"/>
  <c r="F121" i="6"/>
  <c r="G121" i="6"/>
  <c r="H121" i="6"/>
  <c r="I121" i="6"/>
  <c r="C114" i="6"/>
  <c r="D114" i="6"/>
  <c r="E114" i="6"/>
  <c r="F114" i="6"/>
  <c r="G114" i="6"/>
  <c r="H114" i="6"/>
  <c r="I114" i="6"/>
  <c r="B114" i="6"/>
  <c r="B105" i="6"/>
  <c r="C105" i="6"/>
  <c r="D105" i="6"/>
  <c r="E105" i="6"/>
  <c r="F105" i="6"/>
  <c r="G105" i="6"/>
  <c r="H105" i="6"/>
  <c r="I105" i="6"/>
  <c r="B106" i="6"/>
  <c r="C106" i="6"/>
  <c r="D106" i="6"/>
  <c r="E106" i="6"/>
  <c r="F106" i="6"/>
  <c r="G106" i="6"/>
  <c r="H106" i="6"/>
  <c r="I106" i="6"/>
  <c r="B107" i="6"/>
  <c r="C107" i="6"/>
  <c r="D107" i="6"/>
  <c r="E107" i="6"/>
  <c r="F107" i="6"/>
  <c r="G107" i="6"/>
  <c r="H107" i="6"/>
  <c r="I107" i="6"/>
  <c r="B108" i="6"/>
  <c r="C108" i="6"/>
  <c r="D108" i="6"/>
  <c r="E108" i="6"/>
  <c r="F108" i="6"/>
  <c r="G108" i="6"/>
  <c r="H108" i="6"/>
  <c r="I108" i="6"/>
  <c r="B109" i="6"/>
  <c r="C109" i="6"/>
  <c r="D109" i="6"/>
  <c r="E109" i="6"/>
  <c r="F109" i="6"/>
  <c r="G109" i="6"/>
  <c r="H109" i="6"/>
  <c r="I109" i="6"/>
  <c r="B110" i="6"/>
  <c r="C110" i="6"/>
  <c r="D110" i="6"/>
  <c r="E110" i="6"/>
  <c r="F110" i="6"/>
  <c r="G110" i="6"/>
  <c r="H110" i="6"/>
  <c r="I110" i="6"/>
  <c r="B111" i="6"/>
  <c r="C111" i="6"/>
  <c r="D111" i="6"/>
  <c r="E111" i="6"/>
  <c r="F111" i="6"/>
  <c r="G111" i="6"/>
  <c r="H111" i="6"/>
  <c r="I111" i="6"/>
  <c r="B112" i="6"/>
  <c r="C112" i="6"/>
  <c r="D112" i="6"/>
  <c r="E112" i="6"/>
  <c r="F112" i="6"/>
  <c r="G112" i="6"/>
  <c r="H112" i="6"/>
  <c r="I112" i="6"/>
  <c r="C104" i="6"/>
  <c r="D104" i="6"/>
  <c r="E104" i="6"/>
  <c r="F104" i="6"/>
  <c r="G104" i="6"/>
  <c r="H104" i="6"/>
  <c r="I104" i="6"/>
  <c r="B104" i="6"/>
  <c r="B94" i="6"/>
  <c r="C94" i="6"/>
  <c r="D94" i="6"/>
  <c r="E94" i="6"/>
  <c r="F94" i="6"/>
  <c r="G94" i="6"/>
  <c r="H94" i="6"/>
  <c r="I94" i="6"/>
  <c r="B95" i="6"/>
  <c r="C95" i="6"/>
  <c r="D95" i="6"/>
  <c r="E95" i="6"/>
  <c r="F95" i="6"/>
  <c r="G95" i="6"/>
  <c r="H95" i="6"/>
  <c r="I95" i="6"/>
  <c r="B96" i="6"/>
  <c r="C96" i="6"/>
  <c r="D96" i="6"/>
  <c r="E96" i="6"/>
  <c r="F96" i="6"/>
  <c r="G96" i="6"/>
  <c r="H96" i="6"/>
  <c r="I96" i="6"/>
  <c r="B97" i="6"/>
  <c r="C97" i="6"/>
  <c r="D97" i="6"/>
  <c r="E97" i="6"/>
  <c r="F97" i="6"/>
  <c r="G97" i="6"/>
  <c r="H97" i="6"/>
  <c r="I97" i="6"/>
  <c r="B98" i="6"/>
  <c r="C98" i="6"/>
  <c r="D98" i="6"/>
  <c r="E98" i="6"/>
  <c r="F98" i="6"/>
  <c r="G98" i="6"/>
  <c r="H98" i="6"/>
  <c r="I98" i="6"/>
  <c r="B99" i="6"/>
  <c r="C99" i="6"/>
  <c r="D99" i="6"/>
  <c r="E99" i="6"/>
  <c r="F99" i="6"/>
  <c r="G99" i="6"/>
  <c r="H99" i="6"/>
  <c r="I99" i="6"/>
  <c r="B100" i="6"/>
  <c r="C100" i="6"/>
  <c r="D100" i="6"/>
  <c r="E100" i="6"/>
  <c r="F100" i="6"/>
  <c r="G100" i="6"/>
  <c r="H100" i="6"/>
  <c r="I100" i="6"/>
  <c r="B101" i="6"/>
  <c r="C101" i="6"/>
  <c r="D101" i="6"/>
  <c r="E101" i="6"/>
  <c r="F101" i="6"/>
  <c r="G101" i="6"/>
  <c r="H101" i="6"/>
  <c r="I101" i="6"/>
  <c r="B102" i="6"/>
  <c r="C102" i="6"/>
  <c r="D102" i="6"/>
  <c r="E102" i="6"/>
  <c r="F102" i="6"/>
  <c r="G102" i="6"/>
  <c r="H102" i="6"/>
  <c r="I102" i="6"/>
  <c r="C93" i="6"/>
  <c r="D93" i="6"/>
  <c r="E93" i="6"/>
  <c r="F93" i="6"/>
  <c r="G93" i="6"/>
  <c r="H93" i="6"/>
  <c r="I93" i="6"/>
  <c r="B93" i="6"/>
  <c r="C81" i="6"/>
  <c r="D81" i="6"/>
  <c r="E81" i="6"/>
  <c r="F81" i="6"/>
  <c r="G81" i="6"/>
  <c r="H81" i="6"/>
  <c r="I81" i="6"/>
  <c r="C82" i="6"/>
  <c r="D82" i="6"/>
  <c r="E82" i="6"/>
  <c r="F82" i="6"/>
  <c r="G82" i="6"/>
  <c r="H82" i="6"/>
  <c r="I82" i="6"/>
  <c r="C83" i="6"/>
  <c r="D83" i="6"/>
  <c r="E83" i="6"/>
  <c r="F83" i="6"/>
  <c r="G83" i="6"/>
  <c r="H83" i="6"/>
  <c r="I83" i="6"/>
  <c r="C84" i="6"/>
  <c r="D84" i="6"/>
  <c r="E84" i="6"/>
  <c r="F84" i="6"/>
  <c r="G84" i="6"/>
  <c r="H84" i="6"/>
  <c r="I84" i="6"/>
  <c r="C85" i="6"/>
  <c r="D85" i="6"/>
  <c r="E85" i="6"/>
  <c r="F85" i="6"/>
  <c r="G85" i="6"/>
  <c r="H85" i="6"/>
  <c r="I85" i="6"/>
  <c r="C86" i="6"/>
  <c r="D86" i="6"/>
  <c r="E86" i="6"/>
  <c r="F86" i="6"/>
  <c r="G86" i="6"/>
  <c r="H86" i="6"/>
  <c r="I86" i="6"/>
  <c r="C87" i="6"/>
  <c r="D87" i="6"/>
  <c r="E87" i="6"/>
  <c r="F87" i="6"/>
  <c r="G87" i="6"/>
  <c r="H87" i="6"/>
  <c r="I87" i="6"/>
  <c r="C88" i="6"/>
  <c r="D88" i="6"/>
  <c r="E88" i="6"/>
  <c r="F88" i="6"/>
  <c r="G88" i="6"/>
  <c r="H88" i="6"/>
  <c r="I88" i="6"/>
  <c r="C89" i="6"/>
  <c r="D89" i="6"/>
  <c r="E89" i="6"/>
  <c r="F89" i="6"/>
  <c r="G89" i="6"/>
  <c r="H89" i="6"/>
  <c r="I89" i="6"/>
  <c r="C90" i="6"/>
  <c r="D90" i="6"/>
  <c r="E90" i="6"/>
  <c r="F90" i="6"/>
  <c r="G90" i="6"/>
  <c r="H90" i="6"/>
  <c r="I90" i="6"/>
  <c r="C91" i="6"/>
  <c r="D91" i="6"/>
  <c r="E91" i="6"/>
  <c r="F91" i="6"/>
  <c r="G91" i="6"/>
  <c r="H91" i="6"/>
  <c r="I91" i="6"/>
  <c r="B82" i="6"/>
  <c r="B83" i="6"/>
  <c r="B84" i="6"/>
  <c r="B85" i="6"/>
  <c r="B86" i="6"/>
  <c r="B87" i="6"/>
  <c r="B88" i="6"/>
  <c r="B89" i="6"/>
  <c r="B90" i="6"/>
  <c r="B91" i="6"/>
  <c r="B69" i="6"/>
  <c r="C69" i="6"/>
  <c r="D69" i="6"/>
  <c r="E69" i="6"/>
  <c r="F69" i="6"/>
  <c r="G69" i="6"/>
  <c r="H69" i="6"/>
  <c r="I69" i="6"/>
  <c r="B70" i="6"/>
  <c r="C70" i="6"/>
  <c r="D70" i="6"/>
  <c r="E70" i="6"/>
  <c r="F70" i="6"/>
  <c r="G70" i="6"/>
  <c r="H70" i="6"/>
  <c r="I70" i="6"/>
  <c r="B71" i="6"/>
  <c r="C71" i="6"/>
  <c r="D71" i="6"/>
  <c r="E71" i="6"/>
  <c r="F71" i="6"/>
  <c r="G71" i="6"/>
  <c r="H71" i="6"/>
  <c r="I71" i="6"/>
  <c r="B72" i="6"/>
  <c r="C72" i="6"/>
  <c r="D72" i="6"/>
  <c r="E72" i="6"/>
  <c r="F72" i="6"/>
  <c r="G72" i="6"/>
  <c r="H72" i="6"/>
  <c r="I72" i="6"/>
  <c r="B73" i="6"/>
  <c r="C73" i="6"/>
  <c r="D73" i="6"/>
  <c r="E73" i="6"/>
  <c r="F73" i="6"/>
  <c r="G73" i="6"/>
  <c r="H73" i="6"/>
  <c r="I73" i="6"/>
  <c r="B74" i="6"/>
  <c r="C74" i="6"/>
  <c r="D74" i="6"/>
  <c r="E74" i="6"/>
  <c r="F74" i="6"/>
  <c r="G74" i="6"/>
  <c r="H74" i="6"/>
  <c r="I74" i="6"/>
  <c r="B75" i="6"/>
  <c r="C75" i="6"/>
  <c r="D75" i="6"/>
  <c r="E75" i="6"/>
  <c r="F75" i="6"/>
  <c r="G75" i="6"/>
  <c r="H75" i="6"/>
  <c r="I75" i="6"/>
  <c r="B76" i="6"/>
  <c r="C76" i="6"/>
  <c r="D76" i="6"/>
  <c r="E76" i="6"/>
  <c r="F76" i="6"/>
  <c r="G76" i="6"/>
  <c r="H76" i="6"/>
  <c r="I76" i="6"/>
  <c r="B77" i="6"/>
  <c r="C77" i="6"/>
  <c r="D77" i="6"/>
  <c r="E77" i="6"/>
  <c r="F77" i="6"/>
  <c r="G77" i="6"/>
  <c r="H77" i="6"/>
  <c r="I77" i="6"/>
  <c r="B78" i="6"/>
  <c r="C78" i="6"/>
  <c r="D78" i="6"/>
  <c r="E78" i="6"/>
  <c r="F78" i="6"/>
  <c r="G78" i="6"/>
  <c r="H78" i="6"/>
  <c r="I78" i="6"/>
  <c r="B79" i="6"/>
  <c r="C79" i="6"/>
  <c r="D79" i="6"/>
  <c r="E79" i="6"/>
  <c r="F79" i="6"/>
  <c r="G79" i="6"/>
  <c r="H79" i="6"/>
  <c r="I79" i="6"/>
  <c r="C68" i="6"/>
  <c r="D68" i="6"/>
  <c r="E68" i="6"/>
  <c r="F68" i="6"/>
  <c r="G68" i="6"/>
  <c r="H68" i="6"/>
  <c r="I68" i="6"/>
  <c r="B68" i="6"/>
  <c r="B55" i="6"/>
  <c r="C55" i="6"/>
  <c r="D55" i="6"/>
  <c r="E55" i="6"/>
  <c r="F55" i="6"/>
  <c r="G55" i="6"/>
  <c r="H55" i="6"/>
  <c r="I55" i="6"/>
  <c r="B56" i="6"/>
  <c r="C56" i="6"/>
  <c r="D56" i="6"/>
  <c r="E56" i="6"/>
  <c r="F56" i="6"/>
  <c r="G56" i="6"/>
  <c r="H56" i="6"/>
  <c r="I56" i="6"/>
  <c r="B57" i="6"/>
  <c r="C57" i="6"/>
  <c r="D57" i="6"/>
  <c r="E57" i="6"/>
  <c r="F57" i="6"/>
  <c r="G57" i="6"/>
  <c r="H57" i="6"/>
  <c r="I57" i="6"/>
  <c r="B58" i="6"/>
  <c r="C58" i="6"/>
  <c r="D58" i="6"/>
  <c r="E58" i="6"/>
  <c r="F58" i="6"/>
  <c r="G58" i="6"/>
  <c r="H58" i="6"/>
  <c r="I58" i="6"/>
  <c r="B59" i="6"/>
  <c r="C59" i="6"/>
  <c r="D59" i="6"/>
  <c r="E59" i="6"/>
  <c r="F59" i="6"/>
  <c r="G59" i="6"/>
  <c r="H59" i="6"/>
  <c r="I59" i="6"/>
  <c r="B60" i="6"/>
  <c r="C60" i="6"/>
  <c r="D60" i="6"/>
  <c r="E60" i="6"/>
  <c r="F60" i="6"/>
  <c r="G60" i="6"/>
  <c r="H60" i="6"/>
  <c r="I60" i="6"/>
  <c r="B61" i="6"/>
  <c r="C61" i="6"/>
  <c r="D61" i="6"/>
  <c r="E61" i="6"/>
  <c r="F61" i="6"/>
  <c r="G61" i="6"/>
  <c r="H61" i="6"/>
  <c r="I61" i="6"/>
  <c r="B62" i="6"/>
  <c r="C62" i="6"/>
  <c r="D62" i="6"/>
  <c r="E62" i="6"/>
  <c r="F62" i="6"/>
  <c r="G62" i="6"/>
  <c r="H62" i="6"/>
  <c r="I62" i="6"/>
  <c r="B63" i="6"/>
  <c r="C63" i="6"/>
  <c r="D63" i="6"/>
  <c r="E63" i="6"/>
  <c r="F63" i="6"/>
  <c r="G63" i="6"/>
  <c r="H63" i="6"/>
  <c r="I63" i="6"/>
  <c r="B64" i="6"/>
  <c r="C64" i="6"/>
  <c r="D64" i="6"/>
  <c r="E64" i="6"/>
  <c r="F64" i="6"/>
  <c r="G64" i="6"/>
  <c r="H64" i="6"/>
  <c r="I64" i="6"/>
  <c r="B65" i="6"/>
  <c r="C65" i="6"/>
  <c r="D65" i="6"/>
  <c r="E65" i="6"/>
  <c r="F65" i="6"/>
  <c r="G65" i="6"/>
  <c r="H65" i="6"/>
  <c r="I65" i="6"/>
  <c r="B66" i="6"/>
  <c r="C66" i="6"/>
  <c r="D66" i="6"/>
  <c r="E66" i="6"/>
  <c r="F66" i="6"/>
  <c r="G66" i="6"/>
  <c r="H66" i="6"/>
  <c r="I66" i="6"/>
  <c r="C54" i="6"/>
  <c r="D54" i="6"/>
  <c r="E54" i="6"/>
  <c r="F54" i="6"/>
  <c r="G54" i="6"/>
  <c r="H54" i="6"/>
  <c r="I54" i="6"/>
  <c r="B54" i="6"/>
  <c r="B40" i="6"/>
  <c r="C40" i="6"/>
  <c r="D40" i="6"/>
  <c r="E40" i="6"/>
  <c r="F40" i="6"/>
  <c r="G40" i="6"/>
  <c r="H40" i="6"/>
  <c r="I40" i="6"/>
  <c r="B41" i="6"/>
  <c r="C41" i="6"/>
  <c r="D41" i="6"/>
  <c r="E41" i="6"/>
  <c r="F41" i="6"/>
  <c r="G41" i="6"/>
  <c r="H41" i="6"/>
  <c r="I41" i="6"/>
  <c r="B42" i="6"/>
  <c r="C42" i="6"/>
  <c r="D42" i="6"/>
  <c r="E42" i="6"/>
  <c r="F42" i="6"/>
  <c r="G42" i="6"/>
  <c r="H42" i="6"/>
  <c r="I42" i="6"/>
  <c r="B43" i="6"/>
  <c r="C43" i="6"/>
  <c r="D43" i="6"/>
  <c r="E43" i="6"/>
  <c r="F43" i="6"/>
  <c r="G43" i="6"/>
  <c r="H43" i="6"/>
  <c r="I43" i="6"/>
  <c r="B44" i="6"/>
  <c r="C44" i="6"/>
  <c r="D44" i="6"/>
  <c r="E44" i="6"/>
  <c r="F44" i="6"/>
  <c r="G44" i="6"/>
  <c r="H44" i="6"/>
  <c r="I44" i="6"/>
  <c r="B45" i="6"/>
  <c r="C45" i="6"/>
  <c r="D45" i="6"/>
  <c r="E45" i="6"/>
  <c r="F45" i="6"/>
  <c r="G45" i="6"/>
  <c r="H45" i="6"/>
  <c r="I45" i="6"/>
  <c r="B46" i="6"/>
  <c r="C46" i="6"/>
  <c r="D46" i="6"/>
  <c r="E46" i="6"/>
  <c r="F46" i="6"/>
  <c r="G46" i="6"/>
  <c r="H46" i="6"/>
  <c r="I46" i="6"/>
  <c r="B47" i="6"/>
  <c r="C47" i="6"/>
  <c r="D47" i="6"/>
  <c r="E47" i="6"/>
  <c r="F47" i="6"/>
  <c r="G47" i="6"/>
  <c r="H47" i="6"/>
  <c r="I47" i="6"/>
  <c r="B48" i="6"/>
  <c r="C48" i="6"/>
  <c r="D48" i="6"/>
  <c r="E48" i="6"/>
  <c r="F48" i="6"/>
  <c r="G48" i="6"/>
  <c r="H48" i="6"/>
  <c r="I48" i="6"/>
  <c r="B49" i="6"/>
  <c r="C49" i="6"/>
  <c r="D49" i="6"/>
  <c r="E49" i="6"/>
  <c r="F49" i="6"/>
  <c r="G49" i="6"/>
  <c r="H49" i="6"/>
  <c r="I49" i="6"/>
  <c r="B50" i="6"/>
  <c r="C50" i="6"/>
  <c r="D50" i="6"/>
  <c r="E50" i="6"/>
  <c r="F50" i="6"/>
  <c r="G50" i="6"/>
  <c r="H50" i="6"/>
  <c r="I50" i="6"/>
  <c r="B51" i="6"/>
  <c r="C51" i="6"/>
  <c r="D51" i="6"/>
  <c r="E51" i="6"/>
  <c r="F51" i="6"/>
  <c r="G51" i="6"/>
  <c r="H51" i="6"/>
  <c r="I51" i="6"/>
  <c r="B52" i="6"/>
  <c r="C52" i="6"/>
  <c r="D52" i="6"/>
  <c r="E52" i="6"/>
  <c r="F52" i="6"/>
  <c r="G52" i="6"/>
  <c r="H52" i="6"/>
  <c r="I52" i="6"/>
  <c r="C39" i="6"/>
  <c r="D39" i="6"/>
  <c r="E39" i="6"/>
  <c r="F39" i="6"/>
  <c r="G39" i="6"/>
  <c r="H39" i="6"/>
  <c r="I39" i="6"/>
  <c r="C23" i="6"/>
  <c r="D23" i="6"/>
  <c r="E23" i="6"/>
  <c r="F23" i="6"/>
  <c r="G23" i="6"/>
  <c r="H23" i="6"/>
  <c r="I23" i="6"/>
  <c r="B24" i="6"/>
  <c r="C24" i="6"/>
  <c r="D24" i="6"/>
  <c r="E24" i="6"/>
  <c r="F24" i="6"/>
  <c r="G24" i="6"/>
  <c r="H24" i="6"/>
  <c r="I24" i="6"/>
  <c r="B25" i="6"/>
  <c r="C25" i="6"/>
  <c r="D25" i="6"/>
  <c r="F25" i="6"/>
  <c r="H25" i="6"/>
  <c r="I25" i="6"/>
  <c r="B26" i="6"/>
  <c r="C26" i="6"/>
  <c r="D26" i="6"/>
  <c r="E26" i="6"/>
  <c r="F26" i="6"/>
  <c r="G26" i="6"/>
  <c r="H26" i="6"/>
  <c r="I26" i="6"/>
  <c r="B27" i="6"/>
  <c r="C27" i="6"/>
  <c r="D27" i="6"/>
  <c r="E27" i="6"/>
  <c r="F27" i="6"/>
  <c r="G27" i="6"/>
  <c r="H27" i="6"/>
  <c r="I27" i="6"/>
  <c r="B28" i="6"/>
  <c r="C28" i="6"/>
  <c r="D28" i="6"/>
  <c r="E28" i="6"/>
  <c r="F28" i="6"/>
  <c r="G28" i="6"/>
  <c r="H28" i="6"/>
  <c r="I28" i="6"/>
  <c r="B29" i="6"/>
  <c r="C29" i="6"/>
  <c r="D29" i="6"/>
  <c r="E29" i="6"/>
  <c r="F29" i="6"/>
  <c r="G29" i="6"/>
  <c r="H29" i="6"/>
  <c r="I29" i="6"/>
  <c r="B30" i="6"/>
  <c r="C30" i="6"/>
  <c r="D30" i="6"/>
  <c r="E30" i="6"/>
  <c r="F30" i="6"/>
  <c r="G30" i="6"/>
  <c r="H30" i="6"/>
  <c r="I30" i="6"/>
  <c r="B31" i="6"/>
  <c r="C31" i="6"/>
  <c r="D31" i="6"/>
  <c r="E31" i="6"/>
  <c r="F31" i="6"/>
  <c r="G31" i="6"/>
  <c r="H31" i="6"/>
  <c r="I31" i="6"/>
  <c r="B32" i="6"/>
  <c r="C32" i="6"/>
  <c r="D32" i="6"/>
  <c r="E32" i="6"/>
  <c r="F32" i="6"/>
  <c r="G32" i="6"/>
  <c r="H32" i="6"/>
  <c r="I32" i="6"/>
  <c r="B33" i="6"/>
  <c r="C33" i="6"/>
  <c r="D33" i="6"/>
  <c r="E33" i="6"/>
  <c r="F33" i="6"/>
  <c r="G33" i="6"/>
  <c r="H33" i="6"/>
  <c r="I33" i="6"/>
  <c r="B34" i="6"/>
  <c r="C34" i="6"/>
  <c r="D34" i="6"/>
  <c r="E34" i="6"/>
  <c r="F34" i="6"/>
  <c r="G34" i="6"/>
  <c r="H34" i="6"/>
  <c r="I34" i="6"/>
  <c r="B35" i="6"/>
  <c r="C35" i="6"/>
  <c r="D35" i="6"/>
  <c r="E35" i="6"/>
  <c r="F35" i="6"/>
  <c r="G35" i="6"/>
  <c r="H35" i="6"/>
  <c r="I35" i="6"/>
  <c r="C36" i="6"/>
  <c r="D36" i="6"/>
  <c r="E36" i="6"/>
  <c r="F36" i="6"/>
  <c r="G36" i="6"/>
  <c r="H36" i="6"/>
  <c r="I36" i="6"/>
  <c r="C22" i="6"/>
  <c r="D22" i="6"/>
  <c r="E22" i="6"/>
  <c r="F22" i="6"/>
  <c r="G22" i="6"/>
  <c r="H22" i="6"/>
  <c r="I22" i="6"/>
  <c r="H159" i="6" l="1"/>
  <c r="G159" i="6"/>
  <c r="I159" i="6"/>
  <c r="I162" i="6" s="1"/>
  <c r="F159" i="6"/>
  <c r="E159" i="6"/>
  <c r="D159" i="6"/>
  <c r="C159" i="6"/>
  <c r="G163" i="6"/>
  <c r="C163" i="6"/>
  <c r="C161" i="6"/>
  <c r="C162" i="6" s="1"/>
  <c r="D161" i="6"/>
  <c r="D163" i="6" s="1"/>
  <c r="E161" i="6"/>
  <c r="F161" i="6"/>
  <c r="F162" i="6" s="1"/>
  <c r="G161" i="6"/>
  <c r="H161" i="6"/>
  <c r="H162" i="6" s="1"/>
  <c r="AL8" i="6"/>
  <c r="G162" i="6" l="1"/>
  <c r="F163" i="6"/>
  <c r="D162" i="6"/>
  <c r="H163" i="6"/>
  <c r="E162" i="6"/>
  <c r="E166" i="6" s="1"/>
  <c r="E163" i="6"/>
  <c r="C23" i="3"/>
  <c r="C24" i="3"/>
  <c r="C25" i="3"/>
  <c r="C27" i="3"/>
  <c r="C28" i="3"/>
  <c r="C30" i="3"/>
  <c r="C31" i="3"/>
  <c r="C32" i="3"/>
  <c r="C33" i="3"/>
  <c r="C34" i="3"/>
  <c r="C35" i="3"/>
  <c r="C36" i="3"/>
  <c r="K4" i="6" l="1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K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L3" i="6"/>
  <c r="AK3" i="6"/>
  <c r="AJ3" i="6"/>
  <c r="AH3" i="6"/>
  <c r="AI3" i="6"/>
  <c r="AG3" i="6"/>
  <c r="AD3" i="6"/>
  <c r="AE3" i="6"/>
  <c r="AF3" i="6"/>
  <c r="AC3" i="6"/>
  <c r="AB3" i="6"/>
  <c r="Y3" i="6"/>
  <c r="Z3" i="6"/>
  <c r="AA3" i="6"/>
  <c r="X3" i="6"/>
  <c r="S3" i="6"/>
  <c r="T3" i="6"/>
  <c r="U3" i="6"/>
  <c r="V3" i="6"/>
  <c r="W3" i="6"/>
  <c r="R3" i="6"/>
  <c r="M3" i="6"/>
  <c r="N3" i="6"/>
  <c r="O3" i="6"/>
  <c r="P3" i="6"/>
  <c r="Q3" i="6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67" i="5"/>
  <c r="E38" i="5"/>
  <c r="J19" i="5"/>
  <c r="F32" i="5" s="1"/>
  <c r="I19" i="5"/>
  <c r="H19" i="5"/>
  <c r="G19" i="5"/>
  <c r="F19" i="5"/>
  <c r="E19" i="5"/>
  <c r="D19" i="5"/>
  <c r="C19" i="5"/>
  <c r="B19" i="5"/>
  <c r="B24" i="5" s="1"/>
  <c r="F23" i="5" l="1"/>
  <c r="I25" i="5"/>
  <c r="I34" i="5"/>
  <c r="F36" i="5"/>
  <c r="B38" i="5"/>
  <c r="D24" i="5"/>
  <c r="B37" i="5"/>
  <c r="E25" i="5"/>
  <c r="B33" i="5"/>
  <c r="E31" i="5"/>
  <c r="F26" i="5"/>
  <c r="B31" i="5"/>
  <c r="F29" i="5"/>
  <c r="B27" i="5"/>
  <c r="F27" i="5"/>
  <c r="H24" i="5"/>
  <c r="B26" i="5"/>
  <c r="F25" i="5"/>
  <c r="AN16" i="6"/>
  <c r="AO16" i="6" s="1"/>
  <c r="AN12" i="6"/>
  <c r="AN4" i="6"/>
  <c r="AO4" i="6" s="1"/>
  <c r="AN15" i="6"/>
  <c r="AO15" i="6" s="1"/>
  <c r="AN13" i="6"/>
  <c r="AO13" i="6" s="1"/>
  <c r="AN10" i="6"/>
  <c r="AO10" i="6" s="1"/>
  <c r="AN7" i="6"/>
  <c r="AO7" i="6" s="1"/>
  <c r="AN5" i="6"/>
  <c r="AO5" i="6" s="1"/>
  <c r="AP5" i="6" s="1"/>
  <c r="AN8" i="6"/>
  <c r="AO8" i="6" s="1"/>
  <c r="AN18" i="6"/>
  <c r="AO18" i="6" s="1"/>
  <c r="AN17" i="6"/>
  <c r="AO17" i="6" s="1"/>
  <c r="AN14" i="6"/>
  <c r="AO14" i="6" s="1"/>
  <c r="AN11" i="6"/>
  <c r="AO11" i="6" s="1"/>
  <c r="AN9" i="6"/>
  <c r="AN6" i="6"/>
  <c r="AO6" i="6" s="1"/>
  <c r="D33" i="5"/>
  <c r="H37" i="5"/>
  <c r="I35" i="5"/>
  <c r="E34" i="5"/>
  <c r="I30" i="5"/>
  <c r="D29" i="5"/>
  <c r="E27" i="5"/>
  <c r="B35" i="5"/>
  <c r="B30" i="5"/>
  <c r="B25" i="5"/>
  <c r="F37" i="5"/>
  <c r="F35" i="5"/>
  <c r="H33" i="5"/>
  <c r="I31" i="5"/>
  <c r="E30" i="5"/>
  <c r="F28" i="5"/>
  <c r="I26" i="5"/>
  <c r="D25" i="5"/>
  <c r="E23" i="5"/>
  <c r="C23" i="5"/>
  <c r="G23" i="5"/>
  <c r="B34" i="5"/>
  <c r="B29" i="5"/>
  <c r="I38" i="5"/>
  <c r="D37" i="5"/>
  <c r="E35" i="5"/>
  <c r="F33" i="5"/>
  <c r="F31" i="5"/>
  <c r="H29" i="5"/>
  <c r="I27" i="5"/>
  <c r="E26" i="5"/>
  <c r="F24" i="5"/>
  <c r="H25" i="5"/>
  <c r="I23" i="5"/>
  <c r="G36" i="5"/>
  <c r="C36" i="5"/>
  <c r="G32" i="5"/>
  <c r="C32" i="5"/>
  <c r="G28" i="5"/>
  <c r="C28" i="5"/>
  <c r="G24" i="5"/>
  <c r="G44" i="5" s="1"/>
  <c r="C24" i="5"/>
  <c r="H38" i="5"/>
  <c r="D38" i="5"/>
  <c r="G37" i="5"/>
  <c r="C37" i="5"/>
  <c r="H34" i="5"/>
  <c r="D34" i="5"/>
  <c r="G33" i="5"/>
  <c r="C33" i="5"/>
  <c r="H30" i="5"/>
  <c r="D30" i="5"/>
  <c r="G29" i="5"/>
  <c r="C29" i="5"/>
  <c r="H26" i="5"/>
  <c r="D26" i="5"/>
  <c r="G25" i="5"/>
  <c r="G45" i="5" s="1"/>
  <c r="C25" i="5"/>
  <c r="G38" i="5"/>
  <c r="C38" i="5"/>
  <c r="I36" i="5"/>
  <c r="E36" i="5"/>
  <c r="H35" i="5"/>
  <c r="D35" i="5"/>
  <c r="G34" i="5"/>
  <c r="C34" i="5"/>
  <c r="I32" i="5"/>
  <c r="E32" i="5"/>
  <c r="H31" i="5"/>
  <c r="D31" i="5"/>
  <c r="G30" i="5"/>
  <c r="C30" i="5"/>
  <c r="I28" i="5"/>
  <c r="E28" i="5"/>
  <c r="H27" i="5"/>
  <c r="D27" i="5"/>
  <c r="G26" i="5"/>
  <c r="G46" i="5" s="1"/>
  <c r="C26" i="5"/>
  <c r="I24" i="5"/>
  <c r="E24" i="5"/>
  <c r="E45" i="5" s="1"/>
  <c r="H23" i="5"/>
  <c r="D23" i="5"/>
  <c r="B36" i="5"/>
  <c r="B32" i="5"/>
  <c r="B28" i="5"/>
  <c r="F38" i="5"/>
  <c r="I37" i="5"/>
  <c r="E37" i="5"/>
  <c r="H36" i="5"/>
  <c r="D36" i="5"/>
  <c r="G35" i="5"/>
  <c r="C35" i="5"/>
  <c r="F34" i="5"/>
  <c r="I33" i="5"/>
  <c r="E33" i="5"/>
  <c r="H32" i="5"/>
  <c r="D32" i="5"/>
  <c r="G31" i="5"/>
  <c r="C31" i="5"/>
  <c r="F30" i="5"/>
  <c r="I29" i="5"/>
  <c r="E29" i="5"/>
  <c r="H28" i="5"/>
  <c r="D28" i="5"/>
  <c r="G27" i="5"/>
  <c r="C27" i="5"/>
  <c r="E43" i="5"/>
  <c r="G43" i="5"/>
  <c r="B23" i="3"/>
  <c r="B24" i="3"/>
  <c r="B25" i="3"/>
  <c r="B26" i="3"/>
  <c r="B27" i="3"/>
  <c r="B29" i="3"/>
  <c r="B30" i="3"/>
  <c r="B31" i="3"/>
  <c r="B32" i="3"/>
  <c r="B33" i="3"/>
  <c r="B34" i="3"/>
  <c r="B35" i="3"/>
  <c r="B36" i="3"/>
  <c r="B37" i="3"/>
  <c r="D22" i="3"/>
  <c r="E22" i="3"/>
  <c r="F22" i="3"/>
  <c r="G22" i="3"/>
  <c r="H22" i="3"/>
  <c r="I22" i="3"/>
  <c r="J22" i="3"/>
  <c r="D23" i="3"/>
  <c r="E23" i="3"/>
  <c r="F23" i="3"/>
  <c r="G23" i="3"/>
  <c r="H23" i="3"/>
  <c r="I23" i="3"/>
  <c r="J23" i="3"/>
  <c r="D24" i="3"/>
  <c r="E24" i="3"/>
  <c r="F24" i="3"/>
  <c r="G24" i="3"/>
  <c r="H24" i="3"/>
  <c r="I24" i="3"/>
  <c r="J24" i="3"/>
  <c r="D25" i="3"/>
  <c r="E25" i="3"/>
  <c r="F25" i="3"/>
  <c r="G25" i="3"/>
  <c r="H25" i="3"/>
  <c r="I25" i="3"/>
  <c r="J25" i="3"/>
  <c r="D26" i="3"/>
  <c r="E26" i="3"/>
  <c r="F26" i="3"/>
  <c r="G26" i="3"/>
  <c r="H26" i="3"/>
  <c r="I26" i="3"/>
  <c r="J26" i="3"/>
  <c r="D27" i="3"/>
  <c r="E27" i="3"/>
  <c r="F27" i="3"/>
  <c r="G27" i="3"/>
  <c r="H27" i="3"/>
  <c r="I27" i="3"/>
  <c r="J27" i="3"/>
  <c r="D28" i="3"/>
  <c r="E28" i="3"/>
  <c r="F28" i="3"/>
  <c r="G28" i="3"/>
  <c r="H28" i="3"/>
  <c r="I28" i="3"/>
  <c r="J28" i="3"/>
  <c r="D29" i="3"/>
  <c r="E29" i="3"/>
  <c r="F29" i="3"/>
  <c r="G29" i="3"/>
  <c r="H29" i="3"/>
  <c r="I29" i="3"/>
  <c r="J29" i="3"/>
  <c r="D30" i="3"/>
  <c r="E30" i="3"/>
  <c r="F30" i="3"/>
  <c r="G30" i="3"/>
  <c r="H30" i="3"/>
  <c r="I30" i="3"/>
  <c r="J30" i="3"/>
  <c r="D31" i="3"/>
  <c r="E31" i="3"/>
  <c r="F31" i="3"/>
  <c r="G31" i="3"/>
  <c r="H31" i="3"/>
  <c r="I31" i="3"/>
  <c r="J31" i="3"/>
  <c r="D32" i="3"/>
  <c r="E32" i="3"/>
  <c r="F32" i="3"/>
  <c r="G32" i="3"/>
  <c r="H32" i="3"/>
  <c r="I32" i="3"/>
  <c r="J32" i="3"/>
  <c r="D33" i="3"/>
  <c r="E33" i="3"/>
  <c r="F33" i="3"/>
  <c r="G33" i="3"/>
  <c r="H33" i="3"/>
  <c r="I33" i="3"/>
  <c r="J33" i="3"/>
  <c r="D34" i="3"/>
  <c r="E34" i="3"/>
  <c r="F34" i="3"/>
  <c r="G34" i="3"/>
  <c r="H34" i="3"/>
  <c r="I34" i="3"/>
  <c r="J34" i="3"/>
  <c r="D35" i="3"/>
  <c r="E35" i="3"/>
  <c r="F35" i="3"/>
  <c r="G35" i="3"/>
  <c r="H35" i="3"/>
  <c r="I35" i="3"/>
  <c r="J35" i="3"/>
  <c r="D36" i="3"/>
  <c r="E36" i="3"/>
  <c r="F36" i="3"/>
  <c r="G36" i="3"/>
  <c r="H36" i="3"/>
  <c r="I36" i="3"/>
  <c r="J36" i="3"/>
  <c r="D37" i="3"/>
  <c r="E37" i="3"/>
  <c r="F37" i="3"/>
  <c r="G37" i="3"/>
  <c r="H37" i="3"/>
  <c r="I37" i="3"/>
  <c r="J37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22" i="3"/>
  <c r="D21" i="3"/>
  <c r="E21" i="3"/>
  <c r="F21" i="3"/>
  <c r="G21" i="3"/>
  <c r="H21" i="3"/>
  <c r="I21" i="3"/>
  <c r="J21" i="3"/>
  <c r="C21" i="3"/>
  <c r="C19" i="2"/>
  <c r="D19" i="2"/>
  <c r="E19" i="2"/>
  <c r="F19" i="2"/>
  <c r="G19" i="2"/>
  <c r="H19" i="2"/>
  <c r="I19" i="2"/>
  <c r="B19" i="2"/>
  <c r="D23" i="1"/>
  <c r="E24" i="1"/>
  <c r="H24" i="1"/>
  <c r="E25" i="1"/>
  <c r="F25" i="1"/>
  <c r="I25" i="1"/>
  <c r="E26" i="1"/>
  <c r="F26" i="1"/>
  <c r="G26" i="1"/>
  <c r="F27" i="1"/>
  <c r="G27" i="1"/>
  <c r="H27" i="1"/>
  <c r="H28" i="1"/>
  <c r="I28" i="1"/>
  <c r="E29" i="1"/>
  <c r="H29" i="1"/>
  <c r="I29" i="1"/>
  <c r="F30" i="1"/>
  <c r="I30" i="1"/>
  <c r="E32" i="1"/>
  <c r="F32" i="1"/>
  <c r="H32" i="1"/>
  <c r="E33" i="1"/>
  <c r="F33" i="1"/>
  <c r="I33" i="1"/>
  <c r="E34" i="1"/>
  <c r="F34" i="1"/>
  <c r="G34" i="1"/>
  <c r="H34" i="1"/>
  <c r="F35" i="1"/>
  <c r="G35" i="1"/>
  <c r="H35" i="1"/>
  <c r="F36" i="1"/>
  <c r="H36" i="1"/>
  <c r="I36" i="1"/>
  <c r="E37" i="1"/>
  <c r="H37" i="1"/>
  <c r="I37" i="1"/>
  <c r="C38" i="1"/>
  <c r="F38" i="1"/>
  <c r="H38" i="1"/>
  <c r="I38" i="1"/>
  <c r="B25" i="1"/>
  <c r="B28" i="1"/>
  <c r="B32" i="1"/>
  <c r="B33" i="1"/>
  <c r="B36" i="1"/>
  <c r="C19" i="1"/>
  <c r="C31" i="1" s="1"/>
  <c r="D19" i="1"/>
  <c r="E19" i="1"/>
  <c r="E28" i="1" s="1"/>
  <c r="F19" i="1"/>
  <c r="F29" i="1" s="1"/>
  <c r="G19" i="1"/>
  <c r="G30" i="1" s="1"/>
  <c r="H19" i="1"/>
  <c r="H23" i="1" s="1"/>
  <c r="I19" i="1"/>
  <c r="I24" i="1" s="1"/>
  <c r="B19" i="1"/>
  <c r="B29" i="1" s="1"/>
  <c r="T91" i="5" l="1"/>
  <c r="T67" i="5"/>
  <c r="T73" i="5"/>
  <c r="T72" i="5"/>
  <c r="T70" i="5"/>
  <c r="T83" i="5"/>
  <c r="T86" i="5"/>
  <c r="T98" i="5"/>
  <c r="T96" i="5"/>
  <c r="T75" i="5"/>
  <c r="T82" i="5"/>
  <c r="T90" i="5"/>
  <c r="T88" i="5"/>
  <c r="T93" i="5"/>
  <c r="T74" i="5"/>
  <c r="T79" i="5"/>
  <c r="T85" i="5"/>
  <c r="T87" i="5"/>
  <c r="T84" i="5"/>
  <c r="T71" i="5"/>
  <c r="T81" i="5"/>
  <c r="T99" i="5"/>
  <c r="T92" i="5"/>
  <c r="T97" i="5"/>
  <c r="T77" i="5"/>
  <c r="T69" i="5"/>
  <c r="T68" i="5"/>
  <c r="T89" i="5"/>
  <c r="T95" i="5"/>
  <c r="T76" i="5"/>
  <c r="T80" i="5"/>
  <c r="T78" i="5"/>
  <c r="T94" i="5"/>
  <c r="K84" i="5"/>
  <c r="AC86" i="5"/>
  <c r="AC94" i="5"/>
  <c r="AC69" i="5"/>
  <c r="AC77" i="5"/>
  <c r="AC84" i="5"/>
  <c r="AC87" i="5"/>
  <c r="AC95" i="5"/>
  <c r="AC70" i="5"/>
  <c r="AC78" i="5"/>
  <c r="AC75" i="5"/>
  <c r="AC76" i="5"/>
  <c r="AC88" i="5"/>
  <c r="AC96" i="5"/>
  <c r="AC71" i="5"/>
  <c r="AC79" i="5"/>
  <c r="AC91" i="5"/>
  <c r="AC99" i="5"/>
  <c r="AC74" i="5"/>
  <c r="AC82" i="5"/>
  <c r="AC92" i="5"/>
  <c r="AC83" i="5"/>
  <c r="AC67" i="5"/>
  <c r="AC89" i="5"/>
  <c r="AC97" i="5"/>
  <c r="AC72" i="5"/>
  <c r="AC80" i="5"/>
  <c r="AC90" i="5"/>
  <c r="AC98" i="5"/>
  <c r="AC73" i="5"/>
  <c r="AC81" i="5"/>
  <c r="AC85" i="5"/>
  <c r="AC93" i="5"/>
  <c r="AC68" i="5"/>
  <c r="AF87" i="5"/>
  <c r="AF95" i="5"/>
  <c r="AF70" i="5"/>
  <c r="AF78" i="5"/>
  <c r="AF68" i="5"/>
  <c r="AF88" i="5"/>
  <c r="AF96" i="5"/>
  <c r="AF71" i="5"/>
  <c r="AF79" i="5"/>
  <c r="AF93" i="5"/>
  <c r="AF67" i="5"/>
  <c r="AF89" i="5"/>
  <c r="AF97" i="5"/>
  <c r="AF72" i="5"/>
  <c r="AF80" i="5"/>
  <c r="AF92" i="5"/>
  <c r="AF84" i="5"/>
  <c r="AF75" i="5"/>
  <c r="AF83" i="5"/>
  <c r="AF85" i="5"/>
  <c r="AF76" i="5"/>
  <c r="AF90" i="5"/>
  <c r="AF98" i="5"/>
  <c r="AF73" i="5"/>
  <c r="AF81" i="5"/>
  <c r="AF91" i="5"/>
  <c r="AF99" i="5"/>
  <c r="AF74" i="5"/>
  <c r="AF82" i="5"/>
  <c r="AF86" i="5"/>
  <c r="AF94" i="5"/>
  <c r="AF69" i="5"/>
  <c r="AF77" i="5"/>
  <c r="Z91" i="5"/>
  <c r="Z71" i="5"/>
  <c r="Z70" i="5"/>
  <c r="Z89" i="5"/>
  <c r="Z78" i="5"/>
  <c r="Z90" i="5"/>
  <c r="Z79" i="5"/>
  <c r="Z97" i="5"/>
  <c r="Z67" i="5"/>
  <c r="Z98" i="5"/>
  <c r="Z88" i="5"/>
  <c r="Z85" i="5"/>
  <c r="Z92" i="5"/>
  <c r="Z76" i="5"/>
  <c r="Z68" i="5"/>
  <c r="Z80" i="5"/>
  <c r="Z95" i="5"/>
  <c r="Z87" i="5"/>
  <c r="Z72" i="5"/>
  <c r="Z75" i="5"/>
  <c r="Z83" i="5"/>
  <c r="Z99" i="5"/>
  <c r="Z86" i="5"/>
  <c r="Z94" i="5"/>
  <c r="Z77" i="5"/>
  <c r="Z82" i="5"/>
  <c r="Z81" i="5"/>
  <c r="Z69" i="5"/>
  <c r="Z74" i="5"/>
  <c r="Z73" i="5"/>
  <c r="Z96" i="5"/>
  <c r="Z93" i="5"/>
  <c r="Z84" i="5"/>
  <c r="W90" i="5"/>
  <c r="W99" i="5"/>
  <c r="W80" i="5"/>
  <c r="W98" i="5"/>
  <c r="W73" i="5"/>
  <c r="W81" i="5"/>
  <c r="W72" i="5"/>
  <c r="W75" i="5"/>
  <c r="W70" i="5"/>
  <c r="W93" i="5"/>
  <c r="W86" i="5"/>
  <c r="W96" i="5"/>
  <c r="W85" i="5"/>
  <c r="W82" i="5"/>
  <c r="W78" i="5"/>
  <c r="W74" i="5"/>
  <c r="W95" i="5"/>
  <c r="W88" i="5"/>
  <c r="W84" i="5"/>
  <c r="W77" i="5"/>
  <c r="W79" i="5"/>
  <c r="W76" i="5"/>
  <c r="W69" i="5"/>
  <c r="W92" i="5"/>
  <c r="W71" i="5"/>
  <c r="W94" i="5"/>
  <c r="W87" i="5"/>
  <c r="W91" i="5"/>
  <c r="W97" i="5"/>
  <c r="W83" i="5"/>
  <c r="W67" i="5"/>
  <c r="W89" i="5"/>
  <c r="W68" i="5"/>
  <c r="Q90" i="5"/>
  <c r="Q87" i="5"/>
  <c r="Q78" i="5"/>
  <c r="Q97" i="5"/>
  <c r="Q70" i="5"/>
  <c r="Q94" i="5"/>
  <c r="Q80" i="5"/>
  <c r="Q95" i="5"/>
  <c r="Q72" i="5"/>
  <c r="Q86" i="5"/>
  <c r="Q77" i="5"/>
  <c r="Q69" i="5"/>
  <c r="Q67" i="5"/>
  <c r="Q92" i="5"/>
  <c r="Q76" i="5"/>
  <c r="Q74" i="5"/>
  <c r="Q79" i="5"/>
  <c r="Q83" i="5"/>
  <c r="Q88" i="5"/>
  <c r="Q68" i="5"/>
  <c r="Q99" i="5"/>
  <c r="Q91" i="5"/>
  <c r="Q85" i="5"/>
  <c r="Q71" i="5"/>
  <c r="Q84" i="5"/>
  <c r="Q89" i="5"/>
  <c r="Q93" i="5"/>
  <c r="Q82" i="5"/>
  <c r="Q81" i="5"/>
  <c r="Q98" i="5"/>
  <c r="Q96" i="5"/>
  <c r="Q75" i="5"/>
  <c r="Q73" i="5"/>
  <c r="K68" i="5"/>
  <c r="E49" i="5"/>
  <c r="E46" i="5"/>
  <c r="D42" i="1"/>
  <c r="C51" i="1"/>
  <c r="C54" i="1"/>
  <c r="C42" i="1"/>
  <c r="D27" i="1"/>
  <c r="D35" i="1"/>
  <c r="D33" i="1"/>
  <c r="D26" i="1"/>
  <c r="D34" i="1"/>
  <c r="D25" i="1"/>
  <c r="D30" i="1"/>
  <c r="D54" i="1" s="1"/>
  <c r="D38" i="1"/>
  <c r="D36" i="1"/>
  <c r="D29" i="1"/>
  <c r="D37" i="1"/>
  <c r="D28" i="1"/>
  <c r="D32" i="1"/>
  <c r="D31" i="1"/>
  <c r="C26" i="1"/>
  <c r="C56" i="1" s="1"/>
  <c r="C34" i="1"/>
  <c r="C24" i="1"/>
  <c r="C52" i="1" s="1"/>
  <c r="C25" i="1"/>
  <c r="C33" i="1"/>
  <c r="C32" i="1"/>
  <c r="C37" i="1"/>
  <c r="C28" i="1"/>
  <c r="C36" i="1"/>
  <c r="C27" i="1"/>
  <c r="C35" i="1"/>
  <c r="C49" i="1"/>
  <c r="H42" i="1"/>
  <c r="H43" i="1"/>
  <c r="C30" i="1"/>
  <c r="D24" i="1"/>
  <c r="D50" i="1" s="1"/>
  <c r="B35" i="1"/>
  <c r="B27" i="1"/>
  <c r="E38" i="1"/>
  <c r="I34" i="1"/>
  <c r="H33" i="1"/>
  <c r="G32" i="1"/>
  <c r="F31" i="1"/>
  <c r="E30" i="1"/>
  <c r="I26" i="1"/>
  <c r="H25" i="1"/>
  <c r="H46" i="1" s="1"/>
  <c r="G24" i="1"/>
  <c r="F23" i="1"/>
  <c r="E57" i="5"/>
  <c r="E58" i="5"/>
  <c r="E56" i="5"/>
  <c r="G31" i="1"/>
  <c r="G23" i="1"/>
  <c r="E50" i="5"/>
  <c r="B34" i="1"/>
  <c r="B26" i="1"/>
  <c r="I35" i="1"/>
  <c r="G33" i="1"/>
  <c r="E31" i="1"/>
  <c r="I27" i="1"/>
  <c r="H26" i="1"/>
  <c r="G25" i="1"/>
  <c r="F24" i="1"/>
  <c r="E23" i="1"/>
  <c r="G36" i="1"/>
  <c r="G37" i="1"/>
  <c r="E35" i="1"/>
  <c r="I31" i="1"/>
  <c r="H30" i="1"/>
  <c r="G29" i="1"/>
  <c r="F28" i="1"/>
  <c r="E27" i="1"/>
  <c r="I23" i="1"/>
  <c r="B31" i="1"/>
  <c r="G28" i="1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H23" i="2"/>
  <c r="H37" i="2"/>
  <c r="I23" i="2"/>
  <c r="I24" i="2"/>
  <c r="I26" i="2"/>
  <c r="I29" i="2"/>
  <c r="I32" i="2"/>
  <c r="I34" i="2"/>
  <c r="I37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8" i="2"/>
  <c r="I27" i="2"/>
  <c r="I31" i="2"/>
  <c r="I35" i="2"/>
  <c r="I38" i="2"/>
  <c r="C30" i="2"/>
  <c r="C32" i="2"/>
  <c r="C34" i="2"/>
  <c r="C38" i="2"/>
  <c r="I25" i="2"/>
  <c r="I28" i="2"/>
  <c r="I30" i="2"/>
  <c r="I33" i="2"/>
  <c r="I36" i="2"/>
  <c r="C24" i="2"/>
  <c r="C26" i="2"/>
  <c r="C27" i="2"/>
  <c r="C28" i="2"/>
  <c r="C29" i="2"/>
  <c r="C31" i="2"/>
  <c r="C33" i="2"/>
  <c r="C35" i="2"/>
  <c r="C37" i="2"/>
  <c r="D23" i="2"/>
  <c r="G23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C23" i="2"/>
  <c r="C36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E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F23" i="2"/>
  <c r="G54" i="5"/>
  <c r="B30" i="1"/>
  <c r="B37" i="1"/>
  <c r="G38" i="1"/>
  <c r="F37" i="1"/>
  <c r="E36" i="1"/>
  <c r="I32" i="1"/>
  <c r="H31" i="1"/>
  <c r="G58" i="5"/>
  <c r="G50" i="5"/>
  <c r="E55" i="5"/>
  <c r="E54" i="5"/>
  <c r="G51" i="5"/>
  <c r="G55" i="5"/>
  <c r="G47" i="5"/>
  <c r="G48" i="5"/>
  <c r="G52" i="5"/>
  <c r="G56" i="5"/>
  <c r="E47" i="5"/>
  <c r="E53" i="5"/>
  <c r="E52" i="5"/>
  <c r="G49" i="5"/>
  <c r="G53" i="5"/>
  <c r="G57" i="5"/>
  <c r="E44" i="5"/>
  <c r="E51" i="5"/>
  <c r="E48" i="5"/>
  <c r="I58" i="5"/>
  <c r="I50" i="5"/>
  <c r="I57" i="5"/>
  <c r="I55" i="5"/>
  <c r="I53" i="5"/>
  <c r="I51" i="5"/>
  <c r="I49" i="5"/>
  <c r="I47" i="5"/>
  <c r="I46" i="5"/>
  <c r="I45" i="5"/>
  <c r="I44" i="5"/>
  <c r="I43" i="5"/>
  <c r="I56" i="5"/>
  <c r="I54" i="5"/>
  <c r="I52" i="5"/>
  <c r="I48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B58" i="5"/>
  <c r="B57" i="5"/>
  <c r="B56" i="5"/>
  <c r="B55" i="5"/>
  <c r="B54" i="5"/>
  <c r="B53" i="5"/>
  <c r="B52" i="5"/>
  <c r="B51" i="5"/>
  <c r="B50" i="5"/>
  <c r="B49" i="5"/>
  <c r="B48" i="5"/>
  <c r="B47" i="5"/>
  <c r="B45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K69" i="5" l="1"/>
  <c r="H49" i="1"/>
  <c r="D47" i="1"/>
  <c r="D45" i="1"/>
  <c r="C44" i="1"/>
  <c r="H51" i="1"/>
  <c r="E46" i="2"/>
  <c r="E54" i="2"/>
  <c r="E52" i="2"/>
  <c r="E45" i="2"/>
  <c r="E53" i="2"/>
  <c r="E44" i="2"/>
  <c r="E49" i="2"/>
  <c r="E57" i="2"/>
  <c r="E47" i="2"/>
  <c r="E48" i="2"/>
  <c r="E56" i="2"/>
  <c r="E55" i="2"/>
  <c r="E50" i="2"/>
  <c r="E43" i="2"/>
  <c r="E51" i="2"/>
  <c r="E42" i="2"/>
  <c r="G49" i="1"/>
  <c r="G57" i="1"/>
  <c r="G48" i="1"/>
  <c r="G56" i="1"/>
  <c r="G47" i="1"/>
  <c r="G55" i="1"/>
  <c r="G44" i="1"/>
  <c r="G52" i="1"/>
  <c r="G42" i="1"/>
  <c r="G50" i="1"/>
  <c r="G43" i="1"/>
  <c r="G51" i="1"/>
  <c r="G53" i="1"/>
  <c r="G54" i="1"/>
  <c r="G45" i="1"/>
  <c r="G46" i="1"/>
  <c r="H52" i="1"/>
  <c r="H48" i="1"/>
  <c r="D48" i="1"/>
  <c r="D46" i="1"/>
  <c r="C55" i="1"/>
  <c r="C43" i="1"/>
  <c r="F47" i="2"/>
  <c r="F55" i="2"/>
  <c r="F45" i="2"/>
  <c r="F46" i="2"/>
  <c r="F54" i="2"/>
  <c r="F53" i="2"/>
  <c r="F42" i="2"/>
  <c r="F50" i="2"/>
  <c r="F49" i="2"/>
  <c r="F57" i="2"/>
  <c r="F48" i="2"/>
  <c r="F56" i="2"/>
  <c r="F43" i="2"/>
  <c r="F44" i="2"/>
  <c r="F52" i="2"/>
  <c r="F51" i="2"/>
  <c r="C44" i="2"/>
  <c r="C52" i="2"/>
  <c r="C42" i="2"/>
  <c r="C43" i="2"/>
  <c r="C51" i="2"/>
  <c r="C50" i="2"/>
  <c r="C47" i="2"/>
  <c r="C55" i="2"/>
  <c r="C54" i="2"/>
  <c r="C45" i="2"/>
  <c r="C53" i="2"/>
  <c r="C48" i="2"/>
  <c r="C49" i="2"/>
  <c r="C57" i="2"/>
  <c r="C56" i="2"/>
  <c r="G48" i="2"/>
  <c r="G56" i="2"/>
  <c r="G46" i="2"/>
  <c r="G54" i="2"/>
  <c r="G47" i="2"/>
  <c r="G55" i="2"/>
  <c r="G43" i="2"/>
  <c r="G51" i="2"/>
  <c r="G57" i="2"/>
  <c r="G42" i="2"/>
  <c r="G50" i="2"/>
  <c r="G49" i="2"/>
  <c r="G52" i="2"/>
  <c r="G53" i="2"/>
  <c r="G44" i="2"/>
  <c r="G45" i="2"/>
  <c r="H49" i="2"/>
  <c r="H57" i="2"/>
  <c r="H48" i="2"/>
  <c r="H56" i="2"/>
  <c r="H47" i="2"/>
  <c r="H55" i="2"/>
  <c r="H44" i="2"/>
  <c r="H52" i="2"/>
  <c r="H43" i="2"/>
  <c r="H51" i="2"/>
  <c r="H42" i="2"/>
  <c r="H50" i="2"/>
  <c r="H53" i="2"/>
  <c r="H54" i="2"/>
  <c r="H45" i="2"/>
  <c r="H46" i="2"/>
  <c r="D43" i="1"/>
  <c r="H44" i="1"/>
  <c r="H50" i="1"/>
  <c r="C50" i="1"/>
  <c r="D57" i="1"/>
  <c r="H54" i="1"/>
  <c r="C47" i="1"/>
  <c r="C53" i="1"/>
  <c r="D56" i="1"/>
  <c r="E72" i="5"/>
  <c r="D45" i="2"/>
  <c r="D53" i="2"/>
  <c r="D43" i="2"/>
  <c r="D51" i="2"/>
  <c r="D44" i="2"/>
  <c r="D52" i="2"/>
  <c r="D48" i="2"/>
  <c r="D56" i="2"/>
  <c r="D54" i="2"/>
  <c r="D47" i="2"/>
  <c r="D55" i="2"/>
  <c r="D46" i="2"/>
  <c r="D57" i="2"/>
  <c r="D49" i="2"/>
  <c r="D50" i="2"/>
  <c r="D42" i="2"/>
  <c r="H47" i="1"/>
  <c r="D49" i="1"/>
  <c r="C46" i="1"/>
  <c r="C45" i="1"/>
  <c r="H56" i="1"/>
  <c r="B47" i="1"/>
  <c r="B55" i="1"/>
  <c r="B48" i="1"/>
  <c r="B56" i="1"/>
  <c r="B52" i="1"/>
  <c r="B46" i="1"/>
  <c r="B45" i="1"/>
  <c r="B53" i="1"/>
  <c r="B54" i="1"/>
  <c r="B57" i="1"/>
  <c r="B50" i="1"/>
  <c r="B51" i="1"/>
  <c r="H53" i="1"/>
  <c r="D51" i="1"/>
  <c r="D52" i="1"/>
  <c r="I43" i="1"/>
  <c r="I51" i="1"/>
  <c r="I42" i="1"/>
  <c r="I50" i="1"/>
  <c r="I49" i="1"/>
  <c r="I57" i="1"/>
  <c r="I46" i="1"/>
  <c r="I54" i="1"/>
  <c r="I52" i="1"/>
  <c r="I45" i="1"/>
  <c r="I53" i="1"/>
  <c r="I44" i="1"/>
  <c r="I56" i="1"/>
  <c r="I55" i="1"/>
  <c r="I47" i="1"/>
  <c r="I48" i="1"/>
  <c r="H45" i="1"/>
  <c r="D44" i="1"/>
  <c r="C48" i="1"/>
  <c r="H55" i="1"/>
  <c r="I42" i="2"/>
  <c r="I50" i="2"/>
  <c r="I48" i="2"/>
  <c r="I56" i="2"/>
  <c r="I49" i="2"/>
  <c r="I57" i="2"/>
  <c r="I45" i="2"/>
  <c r="I53" i="2"/>
  <c r="I51" i="2"/>
  <c r="I44" i="2"/>
  <c r="I52" i="2"/>
  <c r="I43" i="2"/>
  <c r="I47" i="2"/>
  <c r="I54" i="2"/>
  <c r="I55" i="2"/>
  <c r="I46" i="2"/>
  <c r="B49" i="2"/>
  <c r="B57" i="2"/>
  <c r="B51" i="2"/>
  <c r="B50" i="2"/>
  <c r="B43" i="2"/>
  <c r="B54" i="2"/>
  <c r="B56" i="2"/>
  <c r="B47" i="2"/>
  <c r="B55" i="2"/>
  <c r="B48" i="2"/>
  <c r="B44" i="2"/>
  <c r="B45" i="2"/>
  <c r="B52" i="2"/>
  <c r="B53" i="2"/>
  <c r="E47" i="1"/>
  <c r="E55" i="1"/>
  <c r="E45" i="1"/>
  <c r="E53" i="1"/>
  <c r="E46" i="1"/>
  <c r="E54" i="1"/>
  <c r="E42" i="1"/>
  <c r="E50" i="1"/>
  <c r="E48" i="1"/>
  <c r="E56" i="1"/>
  <c r="E49" i="1"/>
  <c r="E57" i="1"/>
  <c r="E52" i="1"/>
  <c r="E43" i="1"/>
  <c r="E51" i="1"/>
  <c r="E44" i="1"/>
  <c r="F48" i="1"/>
  <c r="F56" i="1"/>
  <c r="F46" i="1"/>
  <c r="F54" i="1"/>
  <c r="F47" i="1"/>
  <c r="F55" i="1"/>
  <c r="F43" i="1"/>
  <c r="F51" i="1"/>
  <c r="F42" i="1"/>
  <c r="F50" i="1"/>
  <c r="F49" i="1"/>
  <c r="F57" i="1"/>
  <c r="F53" i="1"/>
  <c r="F52" i="1"/>
  <c r="F44" i="1"/>
  <c r="F45" i="1"/>
  <c r="C57" i="1"/>
  <c r="H57" i="1"/>
  <c r="D55" i="1"/>
  <c r="D53" i="1"/>
  <c r="N92" i="5" l="1"/>
  <c r="N82" i="5"/>
  <c r="N94" i="5"/>
  <c r="N90" i="5"/>
  <c r="N86" i="5"/>
  <c r="N99" i="5"/>
  <c r="N78" i="5"/>
  <c r="N74" i="5"/>
  <c r="N70" i="5"/>
  <c r="N81" i="5"/>
  <c r="N67" i="5"/>
  <c r="N95" i="5"/>
  <c r="N91" i="5"/>
  <c r="N87" i="5"/>
  <c r="N84" i="5"/>
  <c r="N68" i="5"/>
  <c r="N80" i="5"/>
  <c r="N76" i="5"/>
  <c r="N72" i="5"/>
  <c r="N85" i="5"/>
  <c r="N97" i="5"/>
  <c r="N93" i="5"/>
  <c r="N89" i="5"/>
  <c r="N71" i="5"/>
  <c r="N83" i="5"/>
  <c r="N79" i="5"/>
  <c r="N75" i="5"/>
  <c r="N88" i="5"/>
  <c r="N98" i="5"/>
  <c r="N77" i="5"/>
  <c r="N73" i="5"/>
  <c r="N69" i="5"/>
  <c r="N96" i="5"/>
  <c r="K78" i="5"/>
  <c r="K98" i="5"/>
  <c r="K97" i="5"/>
  <c r="K95" i="5"/>
  <c r="K90" i="5"/>
  <c r="K89" i="5"/>
  <c r="K85" i="5"/>
  <c r="K88" i="5"/>
  <c r="K70" i="5"/>
  <c r="K94" i="5"/>
  <c r="K93" i="5"/>
  <c r="K96" i="5"/>
  <c r="K92" i="5"/>
  <c r="K81" i="5"/>
  <c r="K80" i="5"/>
  <c r="K83" i="5"/>
  <c r="K74" i="5"/>
  <c r="K77" i="5"/>
  <c r="K76" i="5"/>
  <c r="K79" i="5"/>
  <c r="K99" i="5"/>
  <c r="K86" i="5"/>
  <c r="K73" i="5"/>
  <c r="K72" i="5"/>
  <c r="K75" i="5"/>
  <c r="K87" i="5"/>
  <c r="K82" i="5"/>
  <c r="K71" i="5"/>
  <c r="K91" i="5"/>
</calcChain>
</file>

<file path=xl/sharedStrings.xml><?xml version="1.0" encoding="utf-8"?>
<sst xmlns="http://schemas.openxmlformats.org/spreadsheetml/2006/main" count="196" uniqueCount="37">
  <si>
    <t>Amioun</t>
  </si>
  <si>
    <t>Kfar Halda</t>
  </si>
  <si>
    <t>Bcharré U</t>
  </si>
  <si>
    <t>Chekka</t>
  </si>
  <si>
    <t>Kaftoun</t>
  </si>
  <si>
    <t>Ghébalé</t>
  </si>
  <si>
    <t>Tourzaya</t>
  </si>
  <si>
    <t>Qartaba</t>
  </si>
  <si>
    <t>Ecarts % à la moyenne</t>
  </si>
  <si>
    <t>Ecart cumulé % à la moyenne</t>
  </si>
  <si>
    <t>CP</t>
  </si>
  <si>
    <t xml:space="preserve">Ecarts à la droite de régression </t>
  </si>
  <si>
    <t>Ecarts cumulés à la droite de régression</t>
  </si>
  <si>
    <t>Ellipses</t>
  </si>
  <si>
    <t>a</t>
  </si>
  <si>
    <t>b</t>
  </si>
  <si>
    <t>c</t>
  </si>
  <si>
    <t>n</t>
  </si>
  <si>
    <t>Degré de liberté</t>
  </si>
  <si>
    <t>r</t>
  </si>
  <si>
    <t>α</t>
  </si>
  <si>
    <t>σy</t>
  </si>
  <si>
    <t>Dessin des ellipses</t>
  </si>
  <si>
    <t>S</t>
  </si>
  <si>
    <t>S=</t>
  </si>
  <si>
    <t>N=</t>
  </si>
  <si>
    <t>N-1</t>
  </si>
  <si>
    <t>Moyenne</t>
  </si>
  <si>
    <r>
      <t>Z (1-</t>
    </r>
    <r>
      <rPr>
        <b/>
        <sz val="11"/>
        <color theme="1"/>
        <rFont val="Calibri"/>
        <family val="2"/>
      </rPr>
      <t>α/2)</t>
    </r>
  </si>
  <si>
    <r>
      <t>U</t>
    </r>
    <r>
      <rPr>
        <b/>
        <vertAlign val="subscript"/>
        <sz val="11"/>
        <color theme="1"/>
        <rFont val="Calibri"/>
        <family val="2"/>
      </rPr>
      <t>α/2</t>
    </r>
  </si>
  <si>
    <r>
      <t>τ</t>
    </r>
    <r>
      <rPr>
        <b/>
        <vertAlign val="subscript"/>
        <sz val="11"/>
        <color theme="1"/>
        <rFont val="Calibri"/>
        <family val="2"/>
      </rPr>
      <t>c</t>
    </r>
  </si>
  <si>
    <r>
      <t>τ</t>
    </r>
    <r>
      <rPr>
        <b/>
        <vertAlign val="subscript"/>
        <sz val="11"/>
        <color theme="1"/>
        <rFont val="Calibri"/>
        <family val="2"/>
      </rPr>
      <t>k</t>
    </r>
  </si>
  <si>
    <t>Presence d'anomalie</t>
  </si>
  <si>
    <r>
      <t>y=b*sqrt(1-(x-c)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/a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</si>
  <si>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</rPr>
      <t>τ</t>
    </r>
    <r>
      <rPr>
        <b/>
        <vertAlign val="subscript"/>
        <sz val="11"/>
        <color theme="1"/>
        <rFont val="Calibri"/>
        <family val="2"/>
        <scheme val="minor"/>
      </rPr>
      <t>k</t>
    </r>
  </si>
  <si>
    <r>
      <t>τ</t>
    </r>
    <r>
      <rPr>
        <b/>
        <vertAlign val="subscript"/>
        <sz val="11"/>
        <color theme="1"/>
        <rFont val="Calibri"/>
        <family val="2"/>
      </rPr>
      <t>cmax</t>
    </r>
  </si>
  <si>
    <r>
      <t>τ</t>
    </r>
    <r>
      <rPr>
        <b/>
        <vertAlign val="subscript"/>
        <sz val="11"/>
        <color theme="1"/>
        <rFont val="Calibri"/>
        <family val="2"/>
      </rPr>
      <t>cmin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</si>
</sst>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5510669861928"/>
          <c:y val="6.0659874491416105E-2"/>
          <c:w val="0.63815004374453255"/>
          <c:h val="0.897198891805191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'Ec et Ec cumulés % à la moyenne'!$B$22</c:f>
              <c:strCache>
                <c:ptCount val="1"/>
                <c:pt idx="0">
                  <c:v>Amioun</c:v>
                </c:pt>
              </c:strCache>
            </c:strRef>
          </c:tx>
          <c:marker>
            <c:symbol val="none"/>
          </c:marker>
          <c:xVal>
            <c:numRef>
              <c:f>'Ec et Ec cumulés % à la moyenne'!$A$23:$A$38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et Ec cumulés % à la moyenne'!$B$23:$B$38</c:f>
              <c:numCache>
                <c:formatCode>General</c:formatCode>
                <c:ptCount val="16"/>
                <c:pt idx="0">
                  <c:v>53.96875</c:v>
                </c:pt>
                <c:pt idx="1">
                  <c:v>-321.03125</c:v>
                </c:pt>
                <c:pt idx="2">
                  <c:v>-90.03125</c:v>
                </c:pt>
                <c:pt idx="3">
                  <c:v>-306.03125</c:v>
                </c:pt>
                <c:pt idx="4">
                  <c:v>-316.03125</c:v>
                </c:pt>
                <c:pt idx="5">
                  <c:v>-209.03125</c:v>
                </c:pt>
                <c:pt idx="6">
                  <c:v>-67.03125</c:v>
                </c:pt>
                <c:pt idx="7">
                  <c:v>-25.03125</c:v>
                </c:pt>
                <c:pt idx="8">
                  <c:v>7.96875</c:v>
                </c:pt>
                <c:pt idx="9">
                  <c:v>-7.53125</c:v>
                </c:pt>
                <c:pt idx="10">
                  <c:v>84.96875</c:v>
                </c:pt>
                <c:pt idx="11">
                  <c:v>494.96875</c:v>
                </c:pt>
                <c:pt idx="12">
                  <c:v>90.96875</c:v>
                </c:pt>
                <c:pt idx="13">
                  <c:v>410.96875</c:v>
                </c:pt>
                <c:pt idx="14">
                  <c:v>-8.03125</c:v>
                </c:pt>
                <c:pt idx="15">
                  <c:v>205.96875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'Ec et Ec cumulés % à la moyenne'!$C$22</c:f>
              <c:strCache>
                <c:ptCount val="1"/>
                <c:pt idx="0">
                  <c:v>Kfar Halda</c:v>
                </c:pt>
              </c:strCache>
            </c:strRef>
          </c:tx>
          <c:marker>
            <c:symbol val="none"/>
          </c:marker>
          <c:xVal>
            <c:numRef>
              <c:f>'Ec et Ec cumulés % à la moyenne'!$A$23:$A$38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et Ec cumulés % à la moyenne'!$C$23:$C$38</c:f>
              <c:numCache>
                <c:formatCode>General</c:formatCode>
                <c:ptCount val="16"/>
                <c:pt idx="0">
                  <c:v>-36.125</c:v>
                </c:pt>
                <c:pt idx="1">
                  <c:v>-320.125</c:v>
                </c:pt>
                <c:pt idx="2">
                  <c:v>-139.125</c:v>
                </c:pt>
                <c:pt idx="3">
                  <c:v>-131.125</c:v>
                </c:pt>
                <c:pt idx="4">
                  <c:v>-442.125</c:v>
                </c:pt>
                <c:pt idx="5">
                  <c:v>-85.125</c:v>
                </c:pt>
                <c:pt idx="6">
                  <c:v>5.875</c:v>
                </c:pt>
                <c:pt idx="7">
                  <c:v>203.875</c:v>
                </c:pt>
                <c:pt idx="8">
                  <c:v>-30.125</c:v>
                </c:pt>
                <c:pt idx="9">
                  <c:v>-111.125</c:v>
                </c:pt>
                <c:pt idx="10">
                  <c:v>-66.125</c:v>
                </c:pt>
                <c:pt idx="11">
                  <c:v>522.875</c:v>
                </c:pt>
                <c:pt idx="12">
                  <c:v>149.875</c:v>
                </c:pt>
                <c:pt idx="13">
                  <c:v>502.875</c:v>
                </c:pt>
                <c:pt idx="14">
                  <c:v>-94.125</c:v>
                </c:pt>
                <c:pt idx="15">
                  <c:v>69.875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'Ec et Ec cumulés % à la moyenne'!$D$22</c:f>
              <c:strCache>
                <c:ptCount val="1"/>
                <c:pt idx="0">
                  <c:v>Bcharré U</c:v>
                </c:pt>
              </c:strCache>
            </c:strRef>
          </c:tx>
          <c:marker>
            <c:symbol val="none"/>
          </c:marker>
          <c:xVal>
            <c:numRef>
              <c:f>'Ec et Ec cumulés % à la moyenne'!$A$23:$A$38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et Ec cumulés % à la moyenne'!$D$23:$D$38</c:f>
              <c:numCache>
                <c:formatCode>General</c:formatCode>
                <c:ptCount val="16"/>
                <c:pt idx="0">
                  <c:v>70.53125</c:v>
                </c:pt>
                <c:pt idx="1">
                  <c:v>-188.46875</c:v>
                </c:pt>
                <c:pt idx="2">
                  <c:v>-276.46875</c:v>
                </c:pt>
                <c:pt idx="3">
                  <c:v>-374.46875</c:v>
                </c:pt>
                <c:pt idx="4">
                  <c:v>-543.96875</c:v>
                </c:pt>
                <c:pt idx="5">
                  <c:v>-312.46875</c:v>
                </c:pt>
                <c:pt idx="6">
                  <c:v>-239.46875</c:v>
                </c:pt>
                <c:pt idx="7">
                  <c:v>288.53125</c:v>
                </c:pt>
                <c:pt idx="8">
                  <c:v>141.53125</c:v>
                </c:pt>
                <c:pt idx="9">
                  <c:v>-94.46875</c:v>
                </c:pt>
                <c:pt idx="10">
                  <c:v>-125.46875</c:v>
                </c:pt>
                <c:pt idx="11">
                  <c:v>685.53125</c:v>
                </c:pt>
                <c:pt idx="12">
                  <c:v>409.53125</c:v>
                </c:pt>
                <c:pt idx="13">
                  <c:v>621.53125</c:v>
                </c:pt>
                <c:pt idx="14">
                  <c:v>-187.46875</c:v>
                </c:pt>
                <c:pt idx="15">
                  <c:v>125.53125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'Ec et Ec cumulés % à la moyenne'!$E$22</c:f>
              <c:strCache>
                <c:ptCount val="1"/>
                <c:pt idx="0">
                  <c:v>Chekka</c:v>
                </c:pt>
              </c:strCache>
            </c:strRef>
          </c:tx>
          <c:marker>
            <c:symbol val="none"/>
          </c:marker>
          <c:xVal>
            <c:numRef>
              <c:f>'Ec et Ec cumulés % à la moyenne'!$A$23:$A$38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et Ec cumulés % à la moyenne'!$E$23:$E$38</c:f>
              <c:numCache>
                <c:formatCode>General</c:formatCode>
                <c:ptCount val="16"/>
                <c:pt idx="0">
                  <c:v>303.19375000000002</c:v>
                </c:pt>
                <c:pt idx="1">
                  <c:v>-267.80624999999998</c:v>
                </c:pt>
                <c:pt idx="2">
                  <c:v>-121.30624999999998</c:v>
                </c:pt>
                <c:pt idx="3">
                  <c:v>-114.10624999999993</c:v>
                </c:pt>
                <c:pt idx="4">
                  <c:v>-271.10624999999993</c:v>
                </c:pt>
                <c:pt idx="5">
                  <c:v>-83.806249999999977</c:v>
                </c:pt>
                <c:pt idx="6">
                  <c:v>-171.80624999999998</c:v>
                </c:pt>
                <c:pt idx="7">
                  <c:v>-97.806249999999977</c:v>
                </c:pt>
                <c:pt idx="8">
                  <c:v>37.193750000000023</c:v>
                </c:pt>
                <c:pt idx="9">
                  <c:v>-2.8062499999999773</c:v>
                </c:pt>
                <c:pt idx="10">
                  <c:v>-214.80624999999998</c:v>
                </c:pt>
                <c:pt idx="11">
                  <c:v>303.19375000000002</c:v>
                </c:pt>
                <c:pt idx="12">
                  <c:v>50.193750000000023</c:v>
                </c:pt>
                <c:pt idx="13">
                  <c:v>521.19375000000002</c:v>
                </c:pt>
                <c:pt idx="14">
                  <c:v>-89.806249999999977</c:v>
                </c:pt>
                <c:pt idx="15">
                  <c:v>220.19375000000002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'Ec et Ec cumulés % à la moyenne'!$F$22</c:f>
              <c:strCache>
                <c:ptCount val="1"/>
                <c:pt idx="0">
                  <c:v>Kaftoun</c:v>
                </c:pt>
              </c:strCache>
            </c:strRef>
          </c:tx>
          <c:marker>
            <c:symbol val="none"/>
          </c:marker>
          <c:xVal>
            <c:numRef>
              <c:f>'Ec et Ec cumulés % à la moyenne'!$A$23:$A$38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et Ec cumulés % à la moyenne'!$F$23:$F$38</c:f>
              <c:numCache>
                <c:formatCode>General</c:formatCode>
                <c:ptCount val="16"/>
                <c:pt idx="0">
                  <c:v>165.625</c:v>
                </c:pt>
                <c:pt idx="1">
                  <c:v>-245.375</c:v>
                </c:pt>
                <c:pt idx="2">
                  <c:v>38.625</c:v>
                </c:pt>
                <c:pt idx="3">
                  <c:v>-158.375</c:v>
                </c:pt>
                <c:pt idx="4">
                  <c:v>-443.375</c:v>
                </c:pt>
                <c:pt idx="5">
                  <c:v>-153.375</c:v>
                </c:pt>
                <c:pt idx="6">
                  <c:v>-103.375</c:v>
                </c:pt>
                <c:pt idx="7">
                  <c:v>107.625</c:v>
                </c:pt>
                <c:pt idx="8">
                  <c:v>-60.375</c:v>
                </c:pt>
                <c:pt idx="9">
                  <c:v>-112.375</c:v>
                </c:pt>
                <c:pt idx="10">
                  <c:v>-117.375</c:v>
                </c:pt>
                <c:pt idx="11">
                  <c:v>425.625</c:v>
                </c:pt>
                <c:pt idx="12">
                  <c:v>291.625</c:v>
                </c:pt>
                <c:pt idx="13">
                  <c:v>630.625</c:v>
                </c:pt>
                <c:pt idx="14">
                  <c:v>9.625</c:v>
                </c:pt>
                <c:pt idx="15">
                  <c:v>-275.375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'Ec et Ec cumulés % à la moyenne'!$G$22</c:f>
              <c:strCache>
                <c:ptCount val="1"/>
                <c:pt idx="0">
                  <c:v>Ghébalé</c:v>
                </c:pt>
              </c:strCache>
            </c:strRef>
          </c:tx>
          <c:marker>
            <c:symbol val="none"/>
          </c:marker>
          <c:xVal>
            <c:numRef>
              <c:f>'Ec et Ec cumulés % à la moyenne'!$A$23:$A$38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et Ec cumulés % à la moyenne'!$G$23:$G$38</c:f>
              <c:numCache>
                <c:formatCode>General</c:formatCode>
                <c:ptCount val="16"/>
                <c:pt idx="0">
                  <c:v>63.650000000000091</c:v>
                </c:pt>
                <c:pt idx="1">
                  <c:v>-285.34999999999991</c:v>
                </c:pt>
                <c:pt idx="2">
                  <c:v>-5.3499999999999091</c:v>
                </c:pt>
                <c:pt idx="3">
                  <c:v>-377.74999999999989</c:v>
                </c:pt>
                <c:pt idx="4">
                  <c:v>-431.34999999999991</c:v>
                </c:pt>
                <c:pt idx="5">
                  <c:v>-206.34999999999991</c:v>
                </c:pt>
                <c:pt idx="6">
                  <c:v>-155.34999999999991</c:v>
                </c:pt>
                <c:pt idx="7">
                  <c:v>-133.34999999999991</c:v>
                </c:pt>
                <c:pt idx="8">
                  <c:v>-59.349999999999909</c:v>
                </c:pt>
                <c:pt idx="9">
                  <c:v>-173.34999999999991</c:v>
                </c:pt>
                <c:pt idx="10">
                  <c:v>59.650000000000091</c:v>
                </c:pt>
                <c:pt idx="11">
                  <c:v>439.65000000000009</c:v>
                </c:pt>
                <c:pt idx="12">
                  <c:v>-127.34999999999991</c:v>
                </c:pt>
                <c:pt idx="13">
                  <c:v>1142.6500000000001</c:v>
                </c:pt>
                <c:pt idx="14">
                  <c:v>-22.349999999999909</c:v>
                </c:pt>
                <c:pt idx="15">
                  <c:v>271.65000000000009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'Ec et Ec cumulés % à la moyenne'!$H$22</c:f>
              <c:strCache>
                <c:ptCount val="1"/>
                <c:pt idx="0">
                  <c:v>Tourzaya</c:v>
                </c:pt>
              </c:strCache>
            </c:strRef>
          </c:tx>
          <c:marker>
            <c:symbol val="none"/>
          </c:marker>
          <c:xVal>
            <c:numRef>
              <c:f>'Ec et Ec cumulés % à la moyenne'!$A$23:$A$38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et Ec cumulés % à la moyenne'!$H$23:$H$38</c:f>
              <c:numCache>
                <c:formatCode>General</c:formatCode>
                <c:ptCount val="16"/>
                <c:pt idx="0">
                  <c:v>122.0625</c:v>
                </c:pt>
                <c:pt idx="1">
                  <c:v>-96.9375</c:v>
                </c:pt>
                <c:pt idx="2">
                  <c:v>15.0625</c:v>
                </c:pt>
                <c:pt idx="3">
                  <c:v>-457.9375</c:v>
                </c:pt>
                <c:pt idx="4">
                  <c:v>-427.9375</c:v>
                </c:pt>
                <c:pt idx="5">
                  <c:v>-230.9375</c:v>
                </c:pt>
                <c:pt idx="6">
                  <c:v>-99.9375</c:v>
                </c:pt>
                <c:pt idx="7">
                  <c:v>19.0625</c:v>
                </c:pt>
                <c:pt idx="8">
                  <c:v>41.0625</c:v>
                </c:pt>
                <c:pt idx="9">
                  <c:v>-174.9375</c:v>
                </c:pt>
                <c:pt idx="10">
                  <c:v>-28.9375</c:v>
                </c:pt>
                <c:pt idx="11">
                  <c:v>429.0625</c:v>
                </c:pt>
                <c:pt idx="12">
                  <c:v>88.0625</c:v>
                </c:pt>
                <c:pt idx="13">
                  <c:v>655.0625</c:v>
                </c:pt>
                <c:pt idx="14">
                  <c:v>-89.9375</c:v>
                </c:pt>
                <c:pt idx="15">
                  <c:v>238.0625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'Ec et Ec cumulés % à la moyenne'!$I$22</c:f>
              <c:strCache>
                <c:ptCount val="1"/>
                <c:pt idx="0">
                  <c:v>Qartaba</c:v>
                </c:pt>
              </c:strCache>
            </c:strRef>
          </c:tx>
          <c:marker>
            <c:symbol val="none"/>
          </c:marker>
          <c:xVal>
            <c:numRef>
              <c:f>'Ec et Ec cumulés % à la moyenne'!$A$23:$A$38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et Ec cumulés % à la moyenne'!$I$23:$I$38</c:f>
              <c:numCache>
                <c:formatCode>General</c:formatCode>
                <c:ptCount val="16"/>
                <c:pt idx="0">
                  <c:v>183.3125</c:v>
                </c:pt>
                <c:pt idx="1">
                  <c:v>-226.6875</c:v>
                </c:pt>
                <c:pt idx="2">
                  <c:v>-335.6875</c:v>
                </c:pt>
                <c:pt idx="3">
                  <c:v>-474.6875</c:v>
                </c:pt>
                <c:pt idx="4">
                  <c:v>-587.6875</c:v>
                </c:pt>
                <c:pt idx="5">
                  <c:v>-413.6875</c:v>
                </c:pt>
                <c:pt idx="6">
                  <c:v>-174.6875</c:v>
                </c:pt>
                <c:pt idx="7">
                  <c:v>248.3125</c:v>
                </c:pt>
                <c:pt idx="8">
                  <c:v>83.3125</c:v>
                </c:pt>
                <c:pt idx="9">
                  <c:v>95.3125</c:v>
                </c:pt>
                <c:pt idx="10">
                  <c:v>24.3125</c:v>
                </c:pt>
                <c:pt idx="11">
                  <c:v>457.3125</c:v>
                </c:pt>
                <c:pt idx="12">
                  <c:v>334.3125</c:v>
                </c:pt>
                <c:pt idx="13">
                  <c:v>714.3125</c:v>
                </c:pt>
                <c:pt idx="14">
                  <c:v>-88.6875</c:v>
                </c:pt>
                <c:pt idx="15">
                  <c:v>161.3125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791392"/>
        <c:axId val="343791784"/>
      </c:scatterChart>
      <c:valAx>
        <c:axId val="343791392"/>
        <c:scaling>
          <c:orientation val="minMax"/>
          <c:max val="70"/>
          <c:min val="55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fr-FR"/>
            </a:pPr>
            <a:endParaRPr lang="fr-FR"/>
          </a:p>
        </c:txPr>
        <c:crossAx val="343791784"/>
        <c:crosses val="autoZero"/>
        <c:crossBetween val="midCat"/>
        <c:majorUnit val="1"/>
      </c:valAx>
      <c:valAx>
        <c:axId val="343791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3791392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lang="fr-FR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CP-Kaftoun</c:v>
          </c:tx>
          <c:marker>
            <c:symbol val="none"/>
          </c:marker>
          <c:xVal>
            <c:numRef>
              <c:f>'Cumul des résidus'!$A$42:$A$58</c:f>
              <c:numCache>
                <c:formatCode>General</c:formatCode>
                <c:ptCount val="17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</c:numCache>
            </c:numRef>
          </c:xVal>
          <c:yVal>
            <c:numRef>
              <c:f>'Cumul des résidus'!$F$42:$F$58</c:f>
              <c:numCache>
                <c:formatCode>General</c:formatCode>
                <c:ptCount val="17"/>
                <c:pt idx="0">
                  <c:v>0</c:v>
                </c:pt>
                <c:pt idx="1">
                  <c:v>7.2213229631529652E-2</c:v>
                </c:pt>
                <c:pt idx="2">
                  <c:v>2.3764943534977601E-2</c:v>
                </c:pt>
                <c:pt idx="3">
                  <c:v>0.21609198756514947</c:v>
                </c:pt>
                <c:pt idx="4">
                  <c:v>0.36151519521035624</c:v>
                </c:pt>
                <c:pt idx="5">
                  <c:v>0.31932890428253524</c:v>
                </c:pt>
                <c:pt idx="6">
                  <c:v>0.39912586251232252</c:v>
                </c:pt>
                <c:pt idx="7">
                  <c:v>0.41785816223214778</c:v>
                </c:pt>
                <c:pt idx="8">
                  <c:v>0.36322856910914814</c:v>
                </c:pt>
                <c:pt idx="9">
                  <c:v>0.31790203175851806</c:v>
                </c:pt>
                <c:pt idx="10">
                  <c:v>0.23435801825723379</c:v>
                </c:pt>
                <c:pt idx="11">
                  <c:v>0.18938580709663122</c:v>
                </c:pt>
                <c:pt idx="12">
                  <c:v>0.22362543224865061</c:v>
                </c:pt>
                <c:pt idx="13">
                  <c:v>0.37498469323881878</c:v>
                </c:pt>
                <c:pt idx="14">
                  <c:v>0.32479316055838692</c:v>
                </c:pt>
                <c:pt idx="15">
                  <c:v>0.39958989906181841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ellipse</c:v>
          </c:tx>
          <c:marker>
            <c:symbol val="none"/>
          </c:marker>
          <c:xVal>
            <c:numRef>
              <c:f>'Cumul des résidus'!$P$67:$P$99</c:f>
              <c:numCache>
                <c:formatCode>General</c:formatCode>
                <c:ptCount val="33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  <c:pt idx="17">
                  <c:v>69</c:v>
                </c:pt>
                <c:pt idx="18">
                  <c:v>68</c:v>
                </c:pt>
                <c:pt idx="19">
                  <c:v>67</c:v>
                </c:pt>
                <c:pt idx="20">
                  <c:v>66</c:v>
                </c:pt>
                <c:pt idx="21">
                  <c:v>65</c:v>
                </c:pt>
                <c:pt idx="22">
                  <c:v>64</c:v>
                </c:pt>
                <c:pt idx="23">
                  <c:v>63</c:v>
                </c:pt>
                <c:pt idx="24">
                  <c:v>62</c:v>
                </c:pt>
                <c:pt idx="25">
                  <c:v>61</c:v>
                </c:pt>
                <c:pt idx="26">
                  <c:v>60</c:v>
                </c:pt>
                <c:pt idx="27">
                  <c:v>59</c:v>
                </c:pt>
                <c:pt idx="28">
                  <c:v>58</c:v>
                </c:pt>
                <c:pt idx="29">
                  <c:v>57</c:v>
                </c:pt>
                <c:pt idx="30">
                  <c:v>56</c:v>
                </c:pt>
                <c:pt idx="31">
                  <c:v>55</c:v>
                </c:pt>
                <c:pt idx="32">
                  <c:v>54</c:v>
                </c:pt>
              </c:numCache>
            </c:numRef>
          </c:xVal>
          <c:yVal>
            <c:numRef>
              <c:f>'Cumul des résidus'!$Q$67:$Q$99</c:f>
              <c:numCache>
                <c:formatCode>General</c:formatCode>
                <c:ptCount val="33"/>
                <c:pt idx="0">
                  <c:v>0</c:v>
                </c:pt>
                <c:pt idx="1">
                  <c:v>0.29402871105142547</c:v>
                </c:pt>
                <c:pt idx="2">
                  <c:v>0.40171969678966907</c:v>
                </c:pt>
                <c:pt idx="3">
                  <c:v>0.47410705077931808</c:v>
                </c:pt>
                <c:pt idx="4">
                  <c:v>0.52597454819810485</c:v>
                </c:pt>
                <c:pt idx="5">
                  <c:v>0.56302211683858072</c:v>
                </c:pt>
                <c:pt idx="6">
                  <c:v>0.58805742210285095</c:v>
                </c:pt>
                <c:pt idx="7">
                  <c:v>0.60257954518450363</c:v>
                </c:pt>
                <c:pt idx="8">
                  <c:v>0.60734309397813524</c:v>
                </c:pt>
                <c:pt idx="9">
                  <c:v>0.60257954518450363</c:v>
                </c:pt>
                <c:pt idx="10">
                  <c:v>0.58805742210285095</c:v>
                </c:pt>
                <c:pt idx="11">
                  <c:v>0.56302211683858072</c:v>
                </c:pt>
                <c:pt idx="12">
                  <c:v>0.52597454819810485</c:v>
                </c:pt>
                <c:pt idx="13">
                  <c:v>0.47410705077931808</c:v>
                </c:pt>
                <c:pt idx="14">
                  <c:v>0.40171969678966907</c:v>
                </c:pt>
                <c:pt idx="15">
                  <c:v>0.29402871105142547</c:v>
                </c:pt>
                <c:pt idx="16">
                  <c:v>0</c:v>
                </c:pt>
                <c:pt idx="17">
                  <c:v>-0.29402871105142547</c:v>
                </c:pt>
                <c:pt idx="18">
                  <c:v>-0.40171969678966907</c:v>
                </c:pt>
                <c:pt idx="19">
                  <c:v>-0.47410705077931808</c:v>
                </c:pt>
                <c:pt idx="20">
                  <c:v>-0.52597454819810485</c:v>
                </c:pt>
                <c:pt idx="21">
                  <c:v>-0.56302211683858072</c:v>
                </c:pt>
                <c:pt idx="22">
                  <c:v>-0.58805742210285095</c:v>
                </c:pt>
                <c:pt idx="23">
                  <c:v>-0.60257954518450363</c:v>
                </c:pt>
                <c:pt idx="24">
                  <c:v>-0.60734309397813524</c:v>
                </c:pt>
                <c:pt idx="25">
                  <c:v>-0.60257954518450363</c:v>
                </c:pt>
                <c:pt idx="26">
                  <c:v>-0.58805742210285095</c:v>
                </c:pt>
                <c:pt idx="27">
                  <c:v>-0.56302211683858072</c:v>
                </c:pt>
                <c:pt idx="28">
                  <c:v>-0.52597454819810485</c:v>
                </c:pt>
                <c:pt idx="29">
                  <c:v>-0.47410705077931808</c:v>
                </c:pt>
                <c:pt idx="30">
                  <c:v>-0.40171969678966907</c:v>
                </c:pt>
                <c:pt idx="31">
                  <c:v>-0.29402871105142547</c:v>
                </c:pt>
                <c:pt idx="3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179432"/>
        <c:axId val="345212472"/>
      </c:scatterChart>
      <c:valAx>
        <c:axId val="345179432"/>
        <c:scaling>
          <c:orientation val="minMax"/>
          <c:max val="70"/>
          <c:min val="54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5212472"/>
        <c:crosses val="autoZero"/>
        <c:crossBetween val="midCat"/>
        <c:majorUnit val="1"/>
      </c:valAx>
      <c:valAx>
        <c:axId val="345212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517943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fr-FR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'Cumul des résidus'!$A$42:$A$58</c:f>
              <c:numCache>
                <c:formatCode>General</c:formatCode>
                <c:ptCount val="17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</c:numCache>
            </c:numRef>
          </c:xVal>
          <c:yVal>
            <c:numRef>
              <c:f>'Cumul des résidus'!$C$42:$C$58</c:f>
              <c:numCache>
                <c:formatCode>General</c:formatCode>
                <c:ptCount val="17"/>
                <c:pt idx="0">
                  <c:v>0</c:v>
                </c:pt>
                <c:pt idx="1">
                  <c:v>-0.11786590721353984</c:v>
                </c:pt>
                <c:pt idx="2">
                  <c:v>-0.2351798770615029</c:v>
                </c:pt>
                <c:pt idx="3">
                  <c:v>-0.20977458077046252</c:v>
                </c:pt>
                <c:pt idx="4">
                  <c:v>-3.7985978966983414E-2</c:v>
                </c:pt>
                <c:pt idx="5">
                  <c:v>-7.6744670245774249E-2</c:v>
                </c:pt>
                <c:pt idx="6">
                  <c:v>6.7849279703895204E-2</c:v>
                </c:pt>
                <c:pt idx="7">
                  <c:v>0.18958128611953273</c:v>
                </c:pt>
                <c:pt idx="8">
                  <c:v>0.22468450257021622</c:v>
                </c:pt>
                <c:pt idx="9">
                  <c:v>0.20803883291733838</c:v>
                </c:pt>
                <c:pt idx="10">
                  <c:v>0.12623886049041633</c:v>
                </c:pt>
                <c:pt idx="11">
                  <c:v>0.12993493760748576</c:v>
                </c:pt>
                <c:pt idx="12">
                  <c:v>0.25322791171048153</c:v>
                </c:pt>
                <c:pt idx="13">
                  <c:v>0.27014574358155741</c:v>
                </c:pt>
                <c:pt idx="14">
                  <c:v>9.6920201395283567E-2</c:v>
                </c:pt>
                <c:pt idx="15">
                  <c:v>7.435294166160844E-2</c:v>
                </c:pt>
                <c:pt idx="16">
                  <c:v>2.2204460492503131E-16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'Cumul des résidus'!$S$67:$S$99</c:f>
              <c:numCache>
                <c:formatCode>General</c:formatCode>
                <c:ptCount val="33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  <c:pt idx="17">
                  <c:v>69</c:v>
                </c:pt>
                <c:pt idx="18">
                  <c:v>68</c:v>
                </c:pt>
                <c:pt idx="19">
                  <c:v>67</c:v>
                </c:pt>
                <c:pt idx="20">
                  <c:v>66</c:v>
                </c:pt>
                <c:pt idx="21">
                  <c:v>65</c:v>
                </c:pt>
                <c:pt idx="22">
                  <c:v>64</c:v>
                </c:pt>
                <c:pt idx="23">
                  <c:v>63</c:v>
                </c:pt>
                <c:pt idx="24">
                  <c:v>62</c:v>
                </c:pt>
                <c:pt idx="25">
                  <c:v>61</c:v>
                </c:pt>
                <c:pt idx="26">
                  <c:v>60</c:v>
                </c:pt>
                <c:pt idx="27">
                  <c:v>59</c:v>
                </c:pt>
                <c:pt idx="28">
                  <c:v>58</c:v>
                </c:pt>
                <c:pt idx="29">
                  <c:v>57</c:v>
                </c:pt>
                <c:pt idx="30">
                  <c:v>56</c:v>
                </c:pt>
                <c:pt idx="31">
                  <c:v>55</c:v>
                </c:pt>
                <c:pt idx="32">
                  <c:v>54</c:v>
                </c:pt>
              </c:numCache>
            </c:numRef>
          </c:xVal>
          <c:yVal>
            <c:numRef>
              <c:f>'Cumul des résidus'!$T$67:$T$99</c:f>
              <c:numCache>
                <c:formatCode>General</c:formatCode>
                <c:ptCount val="33"/>
                <c:pt idx="0">
                  <c:v>0</c:v>
                </c:pt>
                <c:pt idx="1">
                  <c:v>0.24198848634246592</c:v>
                </c:pt>
                <c:pt idx="2">
                  <c:v>0.33061921406404465</c:v>
                </c:pt>
                <c:pt idx="3">
                  <c:v>0.3901947098027167</c:v>
                </c:pt>
                <c:pt idx="4">
                  <c:v>0.43288216418722658</c:v>
                </c:pt>
                <c:pt idx="5">
                  <c:v>0.46337267317840253</c:v>
                </c:pt>
                <c:pt idx="6">
                  <c:v>0.48397697268493184</c:v>
                </c:pt>
                <c:pt idx="7">
                  <c:v>0.49592882109606701</c:v>
                </c:pt>
                <c:pt idx="8">
                  <c:v>0.4998492680417661</c:v>
                </c:pt>
                <c:pt idx="9">
                  <c:v>0.49592882109606701</c:v>
                </c:pt>
                <c:pt idx="10">
                  <c:v>0.48397697268493184</c:v>
                </c:pt>
                <c:pt idx="11">
                  <c:v>0.46337267317840253</c:v>
                </c:pt>
                <c:pt idx="12">
                  <c:v>0.43288216418722658</c:v>
                </c:pt>
                <c:pt idx="13">
                  <c:v>0.3901947098027167</c:v>
                </c:pt>
                <c:pt idx="14">
                  <c:v>0.33061921406404465</c:v>
                </c:pt>
                <c:pt idx="15">
                  <c:v>0.24198848634246592</c:v>
                </c:pt>
                <c:pt idx="16">
                  <c:v>0</c:v>
                </c:pt>
                <c:pt idx="17">
                  <c:v>-0.24198848634246592</c:v>
                </c:pt>
                <c:pt idx="18">
                  <c:v>-0.33061921406404465</c:v>
                </c:pt>
                <c:pt idx="19">
                  <c:v>-0.3901947098027167</c:v>
                </c:pt>
                <c:pt idx="20">
                  <c:v>-0.43288216418722658</c:v>
                </c:pt>
                <c:pt idx="21">
                  <c:v>-0.46337267317840253</c:v>
                </c:pt>
                <c:pt idx="22">
                  <c:v>-0.48397697268493184</c:v>
                </c:pt>
                <c:pt idx="23">
                  <c:v>-0.49592882109606701</c:v>
                </c:pt>
                <c:pt idx="24">
                  <c:v>-0.4998492680417661</c:v>
                </c:pt>
                <c:pt idx="25">
                  <c:v>-0.49592882109606701</c:v>
                </c:pt>
                <c:pt idx="26">
                  <c:v>-0.48397697268493184</c:v>
                </c:pt>
                <c:pt idx="27">
                  <c:v>-0.46337267317840253</c:v>
                </c:pt>
                <c:pt idx="28">
                  <c:v>-0.43288216418722658</c:v>
                </c:pt>
                <c:pt idx="29">
                  <c:v>-0.3901947098027167</c:v>
                </c:pt>
                <c:pt idx="30">
                  <c:v>-0.33061921406404465</c:v>
                </c:pt>
                <c:pt idx="31">
                  <c:v>-0.24198848634246592</c:v>
                </c:pt>
                <c:pt idx="3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212864"/>
        <c:axId val="345213648"/>
      </c:scatterChart>
      <c:valAx>
        <c:axId val="345212864"/>
        <c:scaling>
          <c:orientation val="minMax"/>
          <c:max val="70"/>
          <c:min val="54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5213648"/>
        <c:crosses val="autoZero"/>
        <c:crossBetween val="midCat"/>
        <c:majorUnit val="1"/>
      </c:valAx>
      <c:valAx>
        <c:axId val="345213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5212864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fr-FR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'Cumul des résidus'!$A$42:$A$58</c:f>
              <c:numCache>
                <c:formatCode>General</c:formatCode>
                <c:ptCount val="17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</c:numCache>
            </c:numRef>
          </c:xVal>
          <c:yVal>
            <c:numRef>
              <c:f>'Cumul des résidus'!$D$42:$D$58</c:f>
              <c:numCache>
                <c:formatCode>General</c:formatCode>
                <c:ptCount val="17"/>
                <c:pt idx="0">
                  <c:v>0</c:v>
                </c:pt>
                <c:pt idx="1">
                  <c:v>-2.0977297625473401E-2</c:v>
                </c:pt>
                <c:pt idx="2">
                  <c:v>-6.3771250620854314E-3</c:v>
                </c:pt>
                <c:pt idx="3">
                  <c:v>-9.7440114644758213E-2</c:v>
                </c:pt>
                <c:pt idx="4">
                  <c:v>-0.13716513284593146</c:v>
                </c:pt>
                <c:pt idx="5">
                  <c:v>-0.24713791442049582</c:v>
                </c:pt>
                <c:pt idx="6">
                  <c:v>-0.30182108212482828</c:v>
                </c:pt>
                <c:pt idx="7">
                  <c:v>-0.39951253585303781</c:v>
                </c:pt>
                <c:pt idx="8">
                  <c:v>-0.2978997997056716</c:v>
                </c:pt>
                <c:pt idx="9">
                  <c:v>-0.15986177709816285</c:v>
                </c:pt>
                <c:pt idx="10">
                  <c:v>-0.22181625698839758</c:v>
                </c:pt>
                <c:pt idx="11">
                  <c:v>-0.26817532800463129</c:v>
                </c:pt>
                <c:pt idx="12">
                  <c:v>-2.295478036618448E-2</c:v>
                </c:pt>
                <c:pt idx="13">
                  <c:v>0.21921027549393624</c:v>
                </c:pt>
                <c:pt idx="14">
                  <c:v>0.1295018585677481</c:v>
                </c:pt>
                <c:pt idx="15">
                  <c:v>2.7759374660355052E-2</c:v>
                </c:pt>
                <c:pt idx="16">
                  <c:v>2.2204460492503131E-16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'Cumul des résidus'!$V$67:$V$99</c:f>
              <c:numCache>
                <c:formatCode>General</c:formatCode>
                <c:ptCount val="33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  <c:pt idx="17">
                  <c:v>69</c:v>
                </c:pt>
                <c:pt idx="18">
                  <c:v>68</c:v>
                </c:pt>
                <c:pt idx="19">
                  <c:v>67</c:v>
                </c:pt>
                <c:pt idx="20">
                  <c:v>66</c:v>
                </c:pt>
                <c:pt idx="21">
                  <c:v>65</c:v>
                </c:pt>
                <c:pt idx="22">
                  <c:v>64</c:v>
                </c:pt>
                <c:pt idx="23">
                  <c:v>63</c:v>
                </c:pt>
                <c:pt idx="24">
                  <c:v>62</c:v>
                </c:pt>
                <c:pt idx="25">
                  <c:v>61</c:v>
                </c:pt>
                <c:pt idx="26">
                  <c:v>60</c:v>
                </c:pt>
                <c:pt idx="27">
                  <c:v>59</c:v>
                </c:pt>
                <c:pt idx="28">
                  <c:v>58</c:v>
                </c:pt>
                <c:pt idx="29">
                  <c:v>57</c:v>
                </c:pt>
                <c:pt idx="30">
                  <c:v>56</c:v>
                </c:pt>
                <c:pt idx="31">
                  <c:v>55</c:v>
                </c:pt>
                <c:pt idx="32">
                  <c:v>54</c:v>
                </c:pt>
              </c:numCache>
            </c:numRef>
          </c:xVal>
          <c:yVal>
            <c:numRef>
              <c:f>'Cumul des résidus'!$W$67:$W$99</c:f>
              <c:numCache>
                <c:formatCode>General</c:formatCode>
                <c:ptCount val="33"/>
                <c:pt idx="0">
                  <c:v>0</c:v>
                </c:pt>
                <c:pt idx="1">
                  <c:v>0.22527179374754799</c:v>
                </c:pt>
                <c:pt idx="2">
                  <c:v>0.30777986393207063</c:v>
                </c:pt>
                <c:pt idx="3">
                  <c:v>0.36323985292285632</c:v>
                </c:pt>
                <c:pt idx="4">
                  <c:v>0.40297843538626349</c:v>
                </c:pt>
                <c:pt idx="5">
                  <c:v>0.43136264389359441</c:v>
                </c:pt>
                <c:pt idx="6">
                  <c:v>0.45054358749509599</c:v>
                </c:pt>
                <c:pt idx="7">
                  <c:v>0.46166979589810592</c:v>
                </c:pt>
                <c:pt idx="8">
                  <c:v>0.46531941629574691</c:v>
                </c:pt>
                <c:pt idx="9">
                  <c:v>0.46166979589810592</c:v>
                </c:pt>
                <c:pt idx="10">
                  <c:v>0.45054358749509599</c:v>
                </c:pt>
                <c:pt idx="11">
                  <c:v>0.43136264389359441</c:v>
                </c:pt>
                <c:pt idx="12">
                  <c:v>0.40297843538626349</c:v>
                </c:pt>
                <c:pt idx="13">
                  <c:v>0.36323985292285632</c:v>
                </c:pt>
                <c:pt idx="14">
                  <c:v>0.30777986393207063</c:v>
                </c:pt>
                <c:pt idx="15">
                  <c:v>0.22527179374754799</c:v>
                </c:pt>
                <c:pt idx="16">
                  <c:v>0</c:v>
                </c:pt>
                <c:pt idx="17">
                  <c:v>-0.22527179374754799</c:v>
                </c:pt>
                <c:pt idx="18">
                  <c:v>-0.30777986393207063</c:v>
                </c:pt>
                <c:pt idx="19">
                  <c:v>-0.36323985292285632</c:v>
                </c:pt>
                <c:pt idx="20">
                  <c:v>-0.40297843538626349</c:v>
                </c:pt>
                <c:pt idx="21">
                  <c:v>-0.43136264389359441</c:v>
                </c:pt>
                <c:pt idx="22">
                  <c:v>-0.45054358749509599</c:v>
                </c:pt>
                <c:pt idx="23">
                  <c:v>-0.46166979589810592</c:v>
                </c:pt>
                <c:pt idx="24">
                  <c:v>-0.46531941629574691</c:v>
                </c:pt>
                <c:pt idx="25">
                  <c:v>-0.46166979589810592</c:v>
                </c:pt>
                <c:pt idx="26">
                  <c:v>-0.45054358749509599</c:v>
                </c:pt>
                <c:pt idx="27">
                  <c:v>-0.43136264389359441</c:v>
                </c:pt>
                <c:pt idx="28">
                  <c:v>-0.40297843538626349</c:v>
                </c:pt>
                <c:pt idx="29">
                  <c:v>-0.36323985292285632</c:v>
                </c:pt>
                <c:pt idx="30">
                  <c:v>-0.30777986393207063</c:v>
                </c:pt>
                <c:pt idx="31">
                  <c:v>-0.22527179374754799</c:v>
                </c:pt>
                <c:pt idx="3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348032"/>
        <c:axId val="346354304"/>
      </c:scatterChart>
      <c:valAx>
        <c:axId val="346348032"/>
        <c:scaling>
          <c:orientation val="minMax"/>
          <c:max val="70"/>
          <c:min val="54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6354304"/>
        <c:crosses val="autoZero"/>
        <c:crossBetween val="midCat"/>
        <c:majorUnit val="1"/>
      </c:valAx>
      <c:valAx>
        <c:axId val="346354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634803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fr-FR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'Cumul des résidus'!$A$42:$A$58</c:f>
              <c:numCache>
                <c:formatCode>General</c:formatCode>
                <c:ptCount val="17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</c:numCache>
            </c:numRef>
          </c:xVal>
          <c:yVal>
            <c:numRef>
              <c:f>'Cumul des résidus'!$E$42:$E$58</c:f>
              <c:numCache>
                <c:formatCode>General</c:formatCode>
                <c:ptCount val="17"/>
                <c:pt idx="0">
                  <c:v>0</c:v>
                </c:pt>
                <c:pt idx="1">
                  <c:v>0.25334786158401701</c:v>
                </c:pt>
                <c:pt idx="2">
                  <c:v>0.13834585213395678</c:v>
                </c:pt>
                <c:pt idx="3">
                  <c:v>0.15928336677925226</c:v>
                </c:pt>
                <c:pt idx="4">
                  <c:v>0.32711100161246642</c:v>
                </c:pt>
                <c:pt idx="5">
                  <c:v>0.40142584474358234</c:v>
                </c:pt>
                <c:pt idx="6">
                  <c:v>0.53262329825042221</c:v>
                </c:pt>
                <c:pt idx="7">
                  <c:v>0.45769532207286157</c:v>
                </c:pt>
                <c:pt idx="8">
                  <c:v>0.19275067105343036</c:v>
                </c:pt>
                <c:pt idx="9">
                  <c:v>0.24574281447732405</c:v>
                </c:pt>
                <c:pt idx="10">
                  <c:v>0.26505326337409074</c:v>
                </c:pt>
                <c:pt idx="11">
                  <c:v>9.1782418798220577E-2</c:v>
                </c:pt>
                <c:pt idx="12">
                  <c:v>6.1960400999980791E-2</c:v>
                </c:pt>
                <c:pt idx="13">
                  <c:v>-5.8560621087830889E-3</c:v>
                </c:pt>
                <c:pt idx="14">
                  <c:v>-7.089314007856129E-2</c:v>
                </c:pt>
                <c:pt idx="15">
                  <c:v>-0.10509063041373723</c:v>
                </c:pt>
                <c:pt idx="16">
                  <c:v>5.5511151231257827E-16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'Cumul des résidus'!$Y$67:$Y$99</c:f>
              <c:numCache>
                <c:formatCode>General</c:formatCode>
                <c:ptCount val="33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  <c:pt idx="17">
                  <c:v>69</c:v>
                </c:pt>
                <c:pt idx="18">
                  <c:v>68</c:v>
                </c:pt>
                <c:pt idx="19">
                  <c:v>67</c:v>
                </c:pt>
                <c:pt idx="20">
                  <c:v>66</c:v>
                </c:pt>
                <c:pt idx="21">
                  <c:v>65</c:v>
                </c:pt>
                <c:pt idx="22">
                  <c:v>64</c:v>
                </c:pt>
                <c:pt idx="23">
                  <c:v>63</c:v>
                </c:pt>
                <c:pt idx="24">
                  <c:v>62</c:v>
                </c:pt>
                <c:pt idx="25">
                  <c:v>61</c:v>
                </c:pt>
                <c:pt idx="26">
                  <c:v>60</c:v>
                </c:pt>
                <c:pt idx="27">
                  <c:v>59</c:v>
                </c:pt>
                <c:pt idx="28">
                  <c:v>58</c:v>
                </c:pt>
                <c:pt idx="29">
                  <c:v>57</c:v>
                </c:pt>
                <c:pt idx="30">
                  <c:v>56</c:v>
                </c:pt>
                <c:pt idx="31">
                  <c:v>55</c:v>
                </c:pt>
                <c:pt idx="32">
                  <c:v>54</c:v>
                </c:pt>
              </c:numCache>
            </c:numRef>
          </c:xVal>
          <c:yVal>
            <c:numRef>
              <c:f>'Cumul des résidus'!$Z$67:$Z$99</c:f>
              <c:numCache>
                <c:formatCode>General</c:formatCode>
                <c:ptCount val="33"/>
                <c:pt idx="0">
                  <c:v>0</c:v>
                </c:pt>
                <c:pt idx="1">
                  <c:v>0.36490594389986886</c:v>
                </c:pt>
                <c:pt idx="2">
                  <c:v>0.49855643217972956</c:v>
                </c:pt>
                <c:pt idx="3">
                  <c:v>0.58839315472138276</c:v>
                </c:pt>
                <c:pt idx="4">
                  <c:v>0.65276359676306517</c:v>
                </c:pt>
                <c:pt idx="5">
                  <c:v>0.69874168494229605</c:v>
                </c:pt>
                <c:pt idx="6">
                  <c:v>0.72981188779973771</c:v>
                </c:pt>
                <c:pt idx="7">
                  <c:v>0.74783464826959434</c:v>
                </c:pt>
                <c:pt idx="8">
                  <c:v>0.75374647661668803</c:v>
                </c:pt>
                <c:pt idx="9">
                  <c:v>0.74783464826959434</c:v>
                </c:pt>
                <c:pt idx="10">
                  <c:v>0.72981188779973771</c:v>
                </c:pt>
                <c:pt idx="11">
                  <c:v>0.69874168494229605</c:v>
                </c:pt>
                <c:pt idx="12">
                  <c:v>0.65276359676306517</c:v>
                </c:pt>
                <c:pt idx="13">
                  <c:v>0.58839315472138276</c:v>
                </c:pt>
                <c:pt idx="14">
                  <c:v>0.49855643217972956</c:v>
                </c:pt>
                <c:pt idx="15">
                  <c:v>0.36490594389986886</c:v>
                </c:pt>
                <c:pt idx="16">
                  <c:v>0</c:v>
                </c:pt>
                <c:pt idx="17">
                  <c:v>-0.36490594389986886</c:v>
                </c:pt>
                <c:pt idx="18">
                  <c:v>-0.49855643217972956</c:v>
                </c:pt>
                <c:pt idx="19">
                  <c:v>-0.58839315472138276</c:v>
                </c:pt>
                <c:pt idx="20">
                  <c:v>-0.65276359676306517</c:v>
                </c:pt>
                <c:pt idx="21">
                  <c:v>-0.69874168494229605</c:v>
                </c:pt>
                <c:pt idx="22">
                  <c:v>-0.72981188779973771</c:v>
                </c:pt>
                <c:pt idx="23">
                  <c:v>-0.74783464826959434</c:v>
                </c:pt>
                <c:pt idx="24">
                  <c:v>-0.75374647661668803</c:v>
                </c:pt>
                <c:pt idx="25">
                  <c:v>-0.74783464826959434</c:v>
                </c:pt>
                <c:pt idx="26">
                  <c:v>-0.72981188779973771</c:v>
                </c:pt>
                <c:pt idx="27">
                  <c:v>-0.69874168494229605</c:v>
                </c:pt>
                <c:pt idx="28">
                  <c:v>-0.65276359676306517</c:v>
                </c:pt>
                <c:pt idx="29">
                  <c:v>-0.58839315472138276</c:v>
                </c:pt>
                <c:pt idx="30">
                  <c:v>-0.49855643217972956</c:v>
                </c:pt>
                <c:pt idx="31">
                  <c:v>-0.36490594389986886</c:v>
                </c:pt>
                <c:pt idx="3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353128"/>
        <c:axId val="346351952"/>
      </c:scatterChart>
      <c:valAx>
        <c:axId val="346353128"/>
        <c:scaling>
          <c:orientation val="minMax"/>
          <c:max val="70"/>
          <c:min val="54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6351952"/>
        <c:crosses val="autoZero"/>
        <c:crossBetween val="midCat"/>
        <c:majorUnit val="1"/>
      </c:valAx>
      <c:valAx>
        <c:axId val="34635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6353128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fr-FR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'Cumul des résidus'!$A$42:$A$58</c:f>
              <c:numCache>
                <c:formatCode>General</c:formatCode>
                <c:ptCount val="17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</c:numCache>
            </c:numRef>
          </c:xVal>
          <c:yVal>
            <c:numRef>
              <c:f>'Cumul des résidus'!$G$42:$G$58</c:f>
              <c:numCache>
                <c:formatCode>General</c:formatCode>
                <c:ptCount val="17"/>
                <c:pt idx="0">
                  <c:v>0</c:v>
                </c:pt>
                <c:pt idx="1">
                  <c:v>-3.5369606123249797E-2</c:v>
                </c:pt>
                <c:pt idx="2">
                  <c:v>-7.0346469738558182E-2</c:v>
                </c:pt>
                <c:pt idx="3">
                  <c:v>8.146878466094376E-2</c:v>
                </c:pt>
                <c:pt idx="4">
                  <c:v>8.774760247500113E-2</c:v>
                </c:pt>
                <c:pt idx="5">
                  <c:v>0.13425341905327304</c:v>
                </c:pt>
                <c:pt idx="6">
                  <c:v>0.20109532181711398</c:v>
                </c:pt>
                <c:pt idx="7">
                  <c:v>0.19867006063759951</c:v>
                </c:pt>
                <c:pt idx="8">
                  <c:v>-5.9301070980097736E-2</c:v>
                </c:pt>
                <c:pt idx="9">
                  <c:v>-9.3018038532182268E-2</c:v>
                </c:pt>
                <c:pt idx="10">
                  <c:v>-0.20297932875511626</c:v>
                </c:pt>
                <c:pt idx="11">
                  <c:v>-9.1702611994667005E-2</c:v>
                </c:pt>
                <c:pt idx="12">
                  <c:v>-0.12307671009420884</c:v>
                </c:pt>
                <c:pt idx="13">
                  <c:v>-0.34400007882744466</c:v>
                </c:pt>
                <c:pt idx="14">
                  <c:v>-0.11622554097303683</c:v>
                </c:pt>
                <c:pt idx="15">
                  <c:v>-6.7575318274526675E-2</c:v>
                </c:pt>
                <c:pt idx="16">
                  <c:v>1.1102230246251565E-15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'Cumul des résidus'!$AB$67:$AB$99</c:f>
              <c:numCache>
                <c:formatCode>General</c:formatCode>
                <c:ptCount val="33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  <c:pt idx="17">
                  <c:v>69</c:v>
                </c:pt>
                <c:pt idx="18">
                  <c:v>68</c:v>
                </c:pt>
                <c:pt idx="19">
                  <c:v>67</c:v>
                </c:pt>
                <c:pt idx="20">
                  <c:v>66</c:v>
                </c:pt>
                <c:pt idx="21">
                  <c:v>65</c:v>
                </c:pt>
                <c:pt idx="22">
                  <c:v>64</c:v>
                </c:pt>
                <c:pt idx="23">
                  <c:v>63</c:v>
                </c:pt>
                <c:pt idx="24">
                  <c:v>62</c:v>
                </c:pt>
                <c:pt idx="25">
                  <c:v>61</c:v>
                </c:pt>
                <c:pt idx="26">
                  <c:v>60</c:v>
                </c:pt>
                <c:pt idx="27">
                  <c:v>59</c:v>
                </c:pt>
                <c:pt idx="28">
                  <c:v>58</c:v>
                </c:pt>
                <c:pt idx="29">
                  <c:v>57</c:v>
                </c:pt>
                <c:pt idx="30">
                  <c:v>56</c:v>
                </c:pt>
                <c:pt idx="31">
                  <c:v>55</c:v>
                </c:pt>
                <c:pt idx="32">
                  <c:v>54</c:v>
                </c:pt>
              </c:numCache>
            </c:numRef>
          </c:xVal>
          <c:yVal>
            <c:numRef>
              <c:f>'Cumul des résidus'!$AC$67:$AC$99</c:f>
              <c:numCache>
                <c:formatCode>General</c:formatCode>
                <c:ptCount val="33"/>
                <c:pt idx="0">
                  <c:v>0</c:v>
                </c:pt>
                <c:pt idx="1">
                  <c:v>0.23909212005413569</c:v>
                </c:pt>
                <c:pt idx="2">
                  <c:v>0.32666202436315067</c:v>
                </c:pt>
                <c:pt idx="3">
                  <c:v>0.38552445949271652</c:v>
                </c:pt>
                <c:pt idx="4">
                  <c:v>0.42770098666047046</c:v>
                </c:pt>
                <c:pt idx="5">
                  <c:v>0.45782655398152461</c:v>
                </c:pt>
                <c:pt idx="6">
                  <c:v>0.47818424010827137</c:v>
                </c:pt>
                <c:pt idx="7">
                  <c:v>0.48999303654472603</c:v>
                </c:pt>
                <c:pt idx="8">
                  <c:v>0.49386655956218234</c:v>
                </c:pt>
                <c:pt idx="9">
                  <c:v>0.48999303654472603</c:v>
                </c:pt>
                <c:pt idx="10">
                  <c:v>0.47818424010827137</c:v>
                </c:pt>
                <c:pt idx="11">
                  <c:v>0.45782655398152461</c:v>
                </c:pt>
                <c:pt idx="12">
                  <c:v>0.42770098666047046</c:v>
                </c:pt>
                <c:pt idx="13">
                  <c:v>0.38552445949271652</c:v>
                </c:pt>
                <c:pt idx="14">
                  <c:v>0.32666202436315067</c:v>
                </c:pt>
                <c:pt idx="15">
                  <c:v>0.23909212005413569</c:v>
                </c:pt>
                <c:pt idx="16">
                  <c:v>0</c:v>
                </c:pt>
                <c:pt idx="17">
                  <c:v>-0.23909212005413569</c:v>
                </c:pt>
                <c:pt idx="18">
                  <c:v>-0.32666202436315067</c:v>
                </c:pt>
                <c:pt idx="19">
                  <c:v>-0.38552445949271652</c:v>
                </c:pt>
                <c:pt idx="20">
                  <c:v>-0.42770098666047046</c:v>
                </c:pt>
                <c:pt idx="21">
                  <c:v>-0.45782655398152461</c:v>
                </c:pt>
                <c:pt idx="22">
                  <c:v>-0.47818424010827137</c:v>
                </c:pt>
                <c:pt idx="23">
                  <c:v>-0.48999303654472603</c:v>
                </c:pt>
                <c:pt idx="24">
                  <c:v>-0.49386655956218234</c:v>
                </c:pt>
                <c:pt idx="25">
                  <c:v>-0.48999303654472603</c:v>
                </c:pt>
                <c:pt idx="26">
                  <c:v>-0.47818424010827137</c:v>
                </c:pt>
                <c:pt idx="27">
                  <c:v>-0.45782655398152461</c:v>
                </c:pt>
                <c:pt idx="28">
                  <c:v>-0.42770098666047046</c:v>
                </c:pt>
                <c:pt idx="29">
                  <c:v>-0.38552445949271652</c:v>
                </c:pt>
                <c:pt idx="30">
                  <c:v>-0.32666202436315067</c:v>
                </c:pt>
                <c:pt idx="31">
                  <c:v>-0.23909212005413569</c:v>
                </c:pt>
                <c:pt idx="3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348424"/>
        <c:axId val="346352344"/>
      </c:scatterChart>
      <c:valAx>
        <c:axId val="346348424"/>
        <c:scaling>
          <c:orientation val="minMax"/>
          <c:max val="70"/>
          <c:min val="54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6352344"/>
        <c:crosses val="autoZero"/>
        <c:crossBetween val="midCat"/>
        <c:majorUnit val="1"/>
      </c:valAx>
      <c:valAx>
        <c:axId val="346352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6348424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fr-FR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'Cumul des résidus'!$A$42:$A$58</c:f>
              <c:numCache>
                <c:formatCode>General</c:formatCode>
                <c:ptCount val="17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</c:numCache>
            </c:numRef>
          </c:xVal>
          <c:yVal>
            <c:numRef>
              <c:f>'Cumul des résidus'!$H$42:$H$58</c:f>
              <c:numCache>
                <c:formatCode>General</c:formatCode>
                <c:ptCount val="17"/>
                <c:pt idx="0">
                  <c:v>0</c:v>
                </c:pt>
                <c:pt idx="1">
                  <c:v>2.5301151124776933E-3</c:v>
                </c:pt>
                <c:pt idx="2">
                  <c:v>0.11678149451851572</c:v>
                </c:pt>
                <c:pt idx="3">
                  <c:v>0.28335827181105611</c:v>
                </c:pt>
                <c:pt idx="4">
                  <c:v>0.25357644884915587</c:v>
                </c:pt>
                <c:pt idx="5">
                  <c:v>0.32622042558323028</c:v>
                </c:pt>
                <c:pt idx="6">
                  <c:v>0.3869829759966682</c:v>
                </c:pt>
                <c:pt idx="7">
                  <c:v>0.43237380677117665</c:v>
                </c:pt>
                <c:pt idx="8">
                  <c:v>0.28975762226464141</c:v>
                </c:pt>
                <c:pt idx="9">
                  <c:v>0.33047147916743913</c:v>
                </c:pt>
                <c:pt idx="10">
                  <c:v>0.22891741390345421</c:v>
                </c:pt>
                <c:pt idx="11">
                  <c:v>0.27412776185495247</c:v>
                </c:pt>
                <c:pt idx="12">
                  <c:v>0.21107382261285901</c:v>
                </c:pt>
                <c:pt idx="13">
                  <c:v>0.14982662908105904</c:v>
                </c:pt>
                <c:pt idx="14">
                  <c:v>-3.0809112974412356E-2</c:v>
                </c:pt>
                <c:pt idx="15">
                  <c:v>-2.8832430582161006E-2</c:v>
                </c:pt>
                <c:pt idx="16">
                  <c:v>2.2204460492503131E-16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'Cumul des résidus'!$AE$67:$AE$99</c:f>
              <c:numCache>
                <c:formatCode>General</c:formatCode>
                <c:ptCount val="33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  <c:pt idx="17">
                  <c:v>69</c:v>
                </c:pt>
                <c:pt idx="18">
                  <c:v>68</c:v>
                </c:pt>
                <c:pt idx="19">
                  <c:v>67</c:v>
                </c:pt>
                <c:pt idx="20">
                  <c:v>66</c:v>
                </c:pt>
                <c:pt idx="21">
                  <c:v>65</c:v>
                </c:pt>
                <c:pt idx="22">
                  <c:v>64</c:v>
                </c:pt>
                <c:pt idx="23">
                  <c:v>63</c:v>
                </c:pt>
                <c:pt idx="24">
                  <c:v>62</c:v>
                </c:pt>
                <c:pt idx="25">
                  <c:v>61</c:v>
                </c:pt>
                <c:pt idx="26">
                  <c:v>60</c:v>
                </c:pt>
                <c:pt idx="27">
                  <c:v>59</c:v>
                </c:pt>
                <c:pt idx="28">
                  <c:v>58</c:v>
                </c:pt>
                <c:pt idx="29">
                  <c:v>57</c:v>
                </c:pt>
                <c:pt idx="30">
                  <c:v>56</c:v>
                </c:pt>
                <c:pt idx="31">
                  <c:v>55</c:v>
                </c:pt>
                <c:pt idx="32">
                  <c:v>54</c:v>
                </c:pt>
              </c:numCache>
            </c:numRef>
          </c:xVal>
          <c:yVal>
            <c:numRef>
              <c:f>'Cumul des résidus'!$AF$67:$AF$99</c:f>
              <c:numCache>
                <c:formatCode>General</c:formatCode>
                <c:ptCount val="33"/>
                <c:pt idx="0">
                  <c:v>0</c:v>
                </c:pt>
                <c:pt idx="1">
                  <c:v>0.19617758056230689</c:v>
                </c:pt>
                <c:pt idx="2">
                  <c:v>0.26802960125427089</c:v>
                </c:pt>
                <c:pt idx="3">
                  <c:v>0.31632684378618431</c:v>
                </c:pt>
                <c:pt idx="4">
                  <c:v>0.35093312463900767</c:v>
                </c:pt>
                <c:pt idx="5">
                  <c:v>0.37565146712881098</c:v>
                </c:pt>
                <c:pt idx="6">
                  <c:v>0.39235516112461377</c:v>
                </c:pt>
                <c:pt idx="7">
                  <c:v>0.40204440188140628</c:v>
                </c:pt>
                <c:pt idx="8">
                  <c:v>0.40522266795577516</c:v>
                </c:pt>
                <c:pt idx="9">
                  <c:v>0.40204440188140628</c:v>
                </c:pt>
                <c:pt idx="10">
                  <c:v>0.39235516112461377</c:v>
                </c:pt>
                <c:pt idx="11">
                  <c:v>0.37565146712881098</c:v>
                </c:pt>
                <c:pt idx="12">
                  <c:v>0.35093312463900767</c:v>
                </c:pt>
                <c:pt idx="13">
                  <c:v>0.31632684378618431</c:v>
                </c:pt>
                <c:pt idx="14">
                  <c:v>0.26802960125427089</c:v>
                </c:pt>
                <c:pt idx="15">
                  <c:v>0.19617758056230689</c:v>
                </c:pt>
                <c:pt idx="16">
                  <c:v>0</c:v>
                </c:pt>
                <c:pt idx="17">
                  <c:v>-0.19617758056230689</c:v>
                </c:pt>
                <c:pt idx="18">
                  <c:v>-0.26802960125427089</c:v>
                </c:pt>
                <c:pt idx="19">
                  <c:v>-0.31632684378618431</c:v>
                </c:pt>
                <c:pt idx="20">
                  <c:v>-0.35093312463900767</c:v>
                </c:pt>
                <c:pt idx="21">
                  <c:v>-0.37565146712881098</c:v>
                </c:pt>
                <c:pt idx="22">
                  <c:v>-0.39235516112461377</c:v>
                </c:pt>
                <c:pt idx="23">
                  <c:v>-0.40204440188140628</c:v>
                </c:pt>
                <c:pt idx="24">
                  <c:v>-0.40522266795577516</c:v>
                </c:pt>
                <c:pt idx="25">
                  <c:v>-0.40204440188140628</c:v>
                </c:pt>
                <c:pt idx="26">
                  <c:v>-0.39235516112461377</c:v>
                </c:pt>
                <c:pt idx="27">
                  <c:v>-0.37565146712881098</c:v>
                </c:pt>
                <c:pt idx="28">
                  <c:v>-0.35093312463900767</c:v>
                </c:pt>
                <c:pt idx="29">
                  <c:v>-0.31632684378618431</c:v>
                </c:pt>
                <c:pt idx="30">
                  <c:v>-0.26802960125427089</c:v>
                </c:pt>
                <c:pt idx="31">
                  <c:v>-0.19617758056230689</c:v>
                </c:pt>
                <c:pt idx="3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347248"/>
        <c:axId val="346347640"/>
      </c:scatterChart>
      <c:valAx>
        <c:axId val="346347248"/>
        <c:scaling>
          <c:orientation val="minMax"/>
          <c:max val="70"/>
          <c:min val="54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6347640"/>
        <c:crosses val="autoZero"/>
        <c:crossBetween val="midCat"/>
        <c:majorUnit val="1"/>
      </c:valAx>
      <c:valAx>
        <c:axId val="346347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6347248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fr-FR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5507436570428"/>
          <c:y val="6.0659813356663754E-2"/>
          <c:w val="0.63815004374453255"/>
          <c:h val="0.897198891805191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'Ec et Ec cumulés % à la moyenne'!$B$22</c:f>
              <c:strCache>
                <c:ptCount val="1"/>
                <c:pt idx="0">
                  <c:v>Amioun</c:v>
                </c:pt>
              </c:strCache>
            </c:strRef>
          </c:tx>
          <c:marker>
            <c:symbol val="none"/>
          </c:marker>
          <c:xVal>
            <c:numRef>
              <c:f>'Ec et Ec cumulés % à la moyenne'!$A$42:$A$57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et Ec cumulés % à la moyenne'!$B$42:$B$57</c:f>
              <c:numCache>
                <c:formatCode>General</c:formatCode>
                <c:ptCount val="16"/>
                <c:pt idx="0">
                  <c:v>53.96875</c:v>
                </c:pt>
                <c:pt idx="1">
                  <c:v>-267.0625</c:v>
                </c:pt>
                <c:pt idx="2">
                  <c:v>-357.09375</c:v>
                </c:pt>
                <c:pt idx="3">
                  <c:v>-663.125</c:v>
                </c:pt>
                <c:pt idx="4">
                  <c:v>-979.15625</c:v>
                </c:pt>
                <c:pt idx="5">
                  <c:v>-1188.1875</c:v>
                </c:pt>
                <c:pt idx="6">
                  <c:v>-1255.21875</c:v>
                </c:pt>
                <c:pt idx="7">
                  <c:v>-1280.25</c:v>
                </c:pt>
                <c:pt idx="8">
                  <c:v>-1272.28125</c:v>
                </c:pt>
                <c:pt idx="9">
                  <c:v>-1279.8125</c:v>
                </c:pt>
                <c:pt idx="10">
                  <c:v>-1194.84375</c:v>
                </c:pt>
                <c:pt idx="11">
                  <c:v>-699.875</c:v>
                </c:pt>
                <c:pt idx="12">
                  <c:v>-608.90625</c:v>
                </c:pt>
                <c:pt idx="13">
                  <c:v>-197.9375</c:v>
                </c:pt>
                <c:pt idx="14">
                  <c:v>-205.96875</c:v>
                </c:pt>
                <c:pt idx="1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'Ec et Ec cumulés % à la moyenne'!$C$22</c:f>
              <c:strCache>
                <c:ptCount val="1"/>
                <c:pt idx="0">
                  <c:v>Kfar Halda</c:v>
                </c:pt>
              </c:strCache>
            </c:strRef>
          </c:tx>
          <c:marker>
            <c:symbol val="none"/>
          </c:marker>
          <c:xVal>
            <c:numRef>
              <c:f>'Ec et Ec cumulés % à la moyenne'!$A$42:$A$57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et Ec cumulés % à la moyenne'!$C$42:$C$57</c:f>
              <c:numCache>
                <c:formatCode>General</c:formatCode>
                <c:ptCount val="16"/>
                <c:pt idx="0">
                  <c:v>-36.125</c:v>
                </c:pt>
                <c:pt idx="1">
                  <c:v>-356.25</c:v>
                </c:pt>
                <c:pt idx="2">
                  <c:v>-495.375</c:v>
                </c:pt>
                <c:pt idx="3">
                  <c:v>-626.5</c:v>
                </c:pt>
                <c:pt idx="4">
                  <c:v>-1068.625</c:v>
                </c:pt>
                <c:pt idx="5">
                  <c:v>-1153.75</c:v>
                </c:pt>
                <c:pt idx="6">
                  <c:v>-1147.875</c:v>
                </c:pt>
                <c:pt idx="7">
                  <c:v>-944</c:v>
                </c:pt>
                <c:pt idx="8">
                  <c:v>-974.125</c:v>
                </c:pt>
                <c:pt idx="9">
                  <c:v>-1085.25</c:v>
                </c:pt>
                <c:pt idx="10">
                  <c:v>-1151.375</c:v>
                </c:pt>
                <c:pt idx="11">
                  <c:v>-628.5</c:v>
                </c:pt>
                <c:pt idx="12">
                  <c:v>-478.625</c:v>
                </c:pt>
                <c:pt idx="13">
                  <c:v>24.25</c:v>
                </c:pt>
                <c:pt idx="14">
                  <c:v>-69.875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'Ec et Ec cumulés % à la moyenne'!$D$22</c:f>
              <c:strCache>
                <c:ptCount val="1"/>
                <c:pt idx="0">
                  <c:v>Bcharré U</c:v>
                </c:pt>
              </c:strCache>
            </c:strRef>
          </c:tx>
          <c:marker>
            <c:symbol val="none"/>
          </c:marker>
          <c:xVal>
            <c:numRef>
              <c:f>'Ec et Ec cumulés % à la moyenne'!$A$42:$A$57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et Ec cumulés % à la moyenne'!$D$42:$D$57</c:f>
              <c:numCache>
                <c:formatCode>General</c:formatCode>
                <c:ptCount val="16"/>
                <c:pt idx="0">
                  <c:v>70.53125</c:v>
                </c:pt>
                <c:pt idx="1">
                  <c:v>-117.9375</c:v>
                </c:pt>
                <c:pt idx="2">
                  <c:v>-394.40625</c:v>
                </c:pt>
                <c:pt idx="3">
                  <c:v>-768.875</c:v>
                </c:pt>
                <c:pt idx="4">
                  <c:v>-1312.84375</c:v>
                </c:pt>
                <c:pt idx="5">
                  <c:v>-1625.3125</c:v>
                </c:pt>
                <c:pt idx="6">
                  <c:v>-1864.78125</c:v>
                </c:pt>
                <c:pt idx="7">
                  <c:v>-1576.25</c:v>
                </c:pt>
                <c:pt idx="8">
                  <c:v>-1434.71875</c:v>
                </c:pt>
                <c:pt idx="9">
                  <c:v>-1529.1875</c:v>
                </c:pt>
                <c:pt idx="10">
                  <c:v>-1654.65625</c:v>
                </c:pt>
                <c:pt idx="11">
                  <c:v>-969.125</c:v>
                </c:pt>
                <c:pt idx="12">
                  <c:v>-559.59375</c:v>
                </c:pt>
                <c:pt idx="13">
                  <c:v>61.9375</c:v>
                </c:pt>
                <c:pt idx="14">
                  <c:v>-125.53125</c:v>
                </c:pt>
                <c:pt idx="1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'Ec et Ec cumulés % à la moyenne'!$E$22</c:f>
              <c:strCache>
                <c:ptCount val="1"/>
                <c:pt idx="0">
                  <c:v>Chekka</c:v>
                </c:pt>
              </c:strCache>
            </c:strRef>
          </c:tx>
          <c:marker>
            <c:symbol val="none"/>
          </c:marker>
          <c:xVal>
            <c:numRef>
              <c:f>'Ec et Ec cumulés % à la moyenne'!$A$42:$A$57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et Ec cumulés % à la moyenne'!$E$42:$E$57</c:f>
              <c:numCache>
                <c:formatCode>General</c:formatCode>
                <c:ptCount val="16"/>
                <c:pt idx="0">
                  <c:v>303.19375000000002</c:v>
                </c:pt>
                <c:pt idx="1">
                  <c:v>35.387500000000045</c:v>
                </c:pt>
                <c:pt idx="2">
                  <c:v>-85.918749999999932</c:v>
                </c:pt>
                <c:pt idx="3">
                  <c:v>-200.02499999999986</c:v>
                </c:pt>
                <c:pt idx="4">
                  <c:v>-471.1312499999998</c:v>
                </c:pt>
                <c:pt idx="5">
                  <c:v>-554.93749999999977</c:v>
                </c:pt>
                <c:pt idx="6">
                  <c:v>-726.74374999999975</c:v>
                </c:pt>
                <c:pt idx="7">
                  <c:v>-824.54999999999973</c:v>
                </c:pt>
                <c:pt idx="8">
                  <c:v>-787.3562499999997</c:v>
                </c:pt>
                <c:pt idx="9">
                  <c:v>-790.16249999999968</c:v>
                </c:pt>
                <c:pt idx="10">
                  <c:v>-1004.9687499999997</c:v>
                </c:pt>
                <c:pt idx="11">
                  <c:v>-701.77499999999964</c:v>
                </c:pt>
                <c:pt idx="12">
                  <c:v>-651.58124999999961</c:v>
                </c:pt>
                <c:pt idx="13">
                  <c:v>-130.38749999999959</c:v>
                </c:pt>
                <c:pt idx="14">
                  <c:v>-220.19374999999957</c:v>
                </c:pt>
                <c:pt idx="15">
                  <c:v>4.5474735088646412E-13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'Ec et Ec cumulés % à la moyenne'!$F$22</c:f>
              <c:strCache>
                <c:ptCount val="1"/>
                <c:pt idx="0">
                  <c:v>Kaftoun</c:v>
                </c:pt>
              </c:strCache>
            </c:strRef>
          </c:tx>
          <c:marker>
            <c:symbol val="none"/>
          </c:marker>
          <c:xVal>
            <c:numRef>
              <c:f>'Ec et Ec cumulés % à la moyenne'!$A$42:$A$57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et Ec cumulés % à la moyenne'!$F$42:$F$57</c:f>
              <c:numCache>
                <c:formatCode>General</c:formatCode>
                <c:ptCount val="16"/>
                <c:pt idx="0">
                  <c:v>165.625</c:v>
                </c:pt>
                <c:pt idx="1">
                  <c:v>-79.75</c:v>
                </c:pt>
                <c:pt idx="2">
                  <c:v>-41.125</c:v>
                </c:pt>
                <c:pt idx="3">
                  <c:v>-199.5</c:v>
                </c:pt>
                <c:pt idx="4">
                  <c:v>-642.875</c:v>
                </c:pt>
                <c:pt idx="5">
                  <c:v>-796.25</c:v>
                </c:pt>
                <c:pt idx="6">
                  <c:v>-899.625</c:v>
                </c:pt>
                <c:pt idx="7">
                  <c:v>-792</c:v>
                </c:pt>
                <c:pt idx="8">
                  <c:v>-852.375</c:v>
                </c:pt>
                <c:pt idx="9">
                  <c:v>-964.75</c:v>
                </c:pt>
                <c:pt idx="10">
                  <c:v>-1082.125</c:v>
                </c:pt>
                <c:pt idx="11">
                  <c:v>-656.5</c:v>
                </c:pt>
                <c:pt idx="12">
                  <c:v>-364.875</c:v>
                </c:pt>
                <c:pt idx="13">
                  <c:v>265.75</c:v>
                </c:pt>
                <c:pt idx="14">
                  <c:v>275.375</c:v>
                </c:pt>
                <c:pt idx="15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'Ec et Ec cumulés % à la moyenne'!$G$22</c:f>
              <c:strCache>
                <c:ptCount val="1"/>
                <c:pt idx="0">
                  <c:v>Ghébalé</c:v>
                </c:pt>
              </c:strCache>
            </c:strRef>
          </c:tx>
          <c:marker>
            <c:symbol val="none"/>
          </c:marker>
          <c:xVal>
            <c:numRef>
              <c:f>'Ec et Ec cumulés % à la moyenne'!$A$42:$A$57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et Ec cumulés % à la moyenne'!$G$42:$G$57</c:f>
              <c:numCache>
                <c:formatCode>General</c:formatCode>
                <c:ptCount val="16"/>
                <c:pt idx="0">
                  <c:v>63.650000000000091</c:v>
                </c:pt>
                <c:pt idx="1">
                  <c:v>-221.69999999999982</c:v>
                </c:pt>
                <c:pt idx="2">
                  <c:v>-227.04999999999973</c:v>
                </c:pt>
                <c:pt idx="3">
                  <c:v>-604.79999999999961</c:v>
                </c:pt>
                <c:pt idx="4">
                  <c:v>-1036.1499999999996</c:v>
                </c:pt>
                <c:pt idx="5">
                  <c:v>-1242.4999999999995</c:v>
                </c:pt>
                <c:pt idx="6">
                  <c:v>-1397.8499999999995</c:v>
                </c:pt>
                <c:pt idx="7">
                  <c:v>-1531.1999999999994</c:v>
                </c:pt>
                <c:pt idx="8">
                  <c:v>-1590.5499999999993</c:v>
                </c:pt>
                <c:pt idx="9">
                  <c:v>-1763.8999999999992</c:v>
                </c:pt>
                <c:pt idx="10">
                  <c:v>-1704.2499999999991</c:v>
                </c:pt>
                <c:pt idx="11">
                  <c:v>-1264.599999999999</c:v>
                </c:pt>
                <c:pt idx="12">
                  <c:v>-1391.9499999999989</c:v>
                </c:pt>
                <c:pt idx="13">
                  <c:v>-249.29999999999882</c:v>
                </c:pt>
                <c:pt idx="14">
                  <c:v>-271.64999999999873</c:v>
                </c:pt>
                <c:pt idx="15">
                  <c:v>1.3642420526593924E-12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'Ec et Ec cumulés % à la moyenne'!$H$22</c:f>
              <c:strCache>
                <c:ptCount val="1"/>
                <c:pt idx="0">
                  <c:v>Tourzaya</c:v>
                </c:pt>
              </c:strCache>
            </c:strRef>
          </c:tx>
          <c:marker>
            <c:symbol val="none"/>
          </c:marker>
          <c:xVal>
            <c:numRef>
              <c:f>'Ec et Ec cumulés % à la moyenne'!$A$42:$A$57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et Ec cumulés % à la moyenne'!$H$42:$H$57</c:f>
              <c:numCache>
                <c:formatCode>General</c:formatCode>
                <c:ptCount val="16"/>
                <c:pt idx="0">
                  <c:v>122.0625</c:v>
                </c:pt>
                <c:pt idx="1">
                  <c:v>25.125</c:v>
                </c:pt>
                <c:pt idx="2">
                  <c:v>40.1875</c:v>
                </c:pt>
                <c:pt idx="3">
                  <c:v>-417.75</c:v>
                </c:pt>
                <c:pt idx="4">
                  <c:v>-845.6875</c:v>
                </c:pt>
                <c:pt idx="5">
                  <c:v>-1076.625</c:v>
                </c:pt>
                <c:pt idx="6">
                  <c:v>-1176.5625</c:v>
                </c:pt>
                <c:pt idx="7">
                  <c:v>-1157.5</c:v>
                </c:pt>
                <c:pt idx="8">
                  <c:v>-1116.4375</c:v>
                </c:pt>
                <c:pt idx="9">
                  <c:v>-1291.375</c:v>
                </c:pt>
                <c:pt idx="10">
                  <c:v>-1320.3125</c:v>
                </c:pt>
                <c:pt idx="11">
                  <c:v>-891.25</c:v>
                </c:pt>
                <c:pt idx="12">
                  <c:v>-803.1875</c:v>
                </c:pt>
                <c:pt idx="13">
                  <c:v>-148.125</c:v>
                </c:pt>
                <c:pt idx="14">
                  <c:v>-238.0625</c:v>
                </c:pt>
                <c:pt idx="15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'Ec et Ec cumulés % à la moyenne'!$I$22</c:f>
              <c:strCache>
                <c:ptCount val="1"/>
                <c:pt idx="0">
                  <c:v>Qartaba</c:v>
                </c:pt>
              </c:strCache>
            </c:strRef>
          </c:tx>
          <c:marker>
            <c:symbol val="none"/>
          </c:marker>
          <c:xVal>
            <c:numRef>
              <c:f>'Ec et Ec cumulés % à la moyenne'!$A$42:$A$57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et Ec cumulés % à la moyenne'!$I$42:$I$57</c:f>
              <c:numCache>
                <c:formatCode>General</c:formatCode>
                <c:ptCount val="16"/>
                <c:pt idx="0">
                  <c:v>183.3125</c:v>
                </c:pt>
                <c:pt idx="1">
                  <c:v>-43.375</c:v>
                </c:pt>
                <c:pt idx="2">
                  <c:v>-379.0625</c:v>
                </c:pt>
                <c:pt idx="3">
                  <c:v>-853.75</c:v>
                </c:pt>
                <c:pt idx="4">
                  <c:v>-1441.4375</c:v>
                </c:pt>
                <c:pt idx="5">
                  <c:v>-1855.125</c:v>
                </c:pt>
                <c:pt idx="6">
                  <c:v>-2029.8125</c:v>
                </c:pt>
                <c:pt idx="7">
                  <c:v>-1781.5</c:v>
                </c:pt>
                <c:pt idx="8">
                  <c:v>-1698.1875</c:v>
                </c:pt>
                <c:pt idx="9">
                  <c:v>-1602.875</c:v>
                </c:pt>
                <c:pt idx="10">
                  <c:v>-1578.5625</c:v>
                </c:pt>
                <c:pt idx="11">
                  <c:v>-1121.25</c:v>
                </c:pt>
                <c:pt idx="12">
                  <c:v>-786.9375</c:v>
                </c:pt>
                <c:pt idx="13">
                  <c:v>-72.625</c:v>
                </c:pt>
                <c:pt idx="14">
                  <c:v>-161.3125</c:v>
                </c:pt>
                <c:pt idx="1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215216"/>
        <c:axId val="345214040"/>
      </c:scatterChart>
      <c:valAx>
        <c:axId val="345215216"/>
        <c:scaling>
          <c:orientation val="minMax"/>
          <c:max val="70"/>
          <c:min val="5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5214040"/>
        <c:crosses val="autoZero"/>
        <c:crossBetween val="midCat"/>
        <c:majorUnit val="1"/>
      </c:valAx>
      <c:valAx>
        <c:axId val="345214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5215216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lang="fr-FR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80183727034113E-2"/>
          <c:y val="3.2882035578886019E-2"/>
          <c:w val="0.65080271216098085"/>
          <c:h val="0.897198891805191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'Ec % à la droite de régression'!$B$22</c:f>
              <c:strCache>
                <c:ptCount val="1"/>
                <c:pt idx="0">
                  <c:v>Amioun</c:v>
                </c:pt>
              </c:strCache>
            </c:strRef>
          </c:tx>
          <c:marker>
            <c:symbol val="none"/>
          </c:marker>
          <c:xVal>
            <c:numRef>
              <c:f>'Ec % à la droite de régression'!$A$23:$A$38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% à la droite de régression'!$B$23:$B$38</c:f>
              <c:numCache>
                <c:formatCode>General</c:formatCode>
                <c:ptCount val="16"/>
                <c:pt idx="0">
                  <c:v>1.743814593902937E-2</c:v>
                </c:pt>
                <c:pt idx="1">
                  <c:v>0.2128752267909807</c:v>
                </c:pt>
                <c:pt idx="2">
                  <c:v>-4.4892889999730401E-2</c:v>
                </c:pt>
                <c:pt idx="3">
                  <c:v>8.2555207202489433E-2</c:v>
                </c:pt>
                <c:pt idx="4">
                  <c:v>1.3721847097992068E-2</c:v>
                </c:pt>
                <c:pt idx="5">
                  <c:v>3.3295952735558854E-2</c:v>
                </c:pt>
                <c:pt idx="6">
                  <c:v>-3.3571990865462475E-2</c:v>
                </c:pt>
                <c:pt idx="7">
                  <c:v>0.18699018898409014</c:v>
                </c:pt>
                <c:pt idx="8">
                  <c:v>-2.1436320574348966E-2</c:v>
                </c:pt>
                <c:pt idx="9">
                  <c:v>-1.3146628668683769E-2</c:v>
                </c:pt>
                <c:pt idx="10">
                  <c:v>-0.17048606934564126</c:v>
                </c:pt>
                <c:pt idx="11">
                  <c:v>-0.24314414205820745</c:v>
                </c:pt>
                <c:pt idx="12">
                  <c:v>1.1497071505694345E-2</c:v>
                </c:pt>
                <c:pt idx="13">
                  <c:v>0.13818668931471967</c:v>
                </c:pt>
                <c:pt idx="14">
                  <c:v>-5.5817244932278576E-2</c:v>
                </c:pt>
                <c:pt idx="15">
                  <c:v>-0.1140650431262018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'Ec % à la droite de régression'!$C$22</c:f>
              <c:strCache>
                <c:ptCount val="1"/>
                <c:pt idx="0">
                  <c:v>Kfar Halda</c:v>
                </c:pt>
              </c:strCache>
            </c:strRef>
          </c:tx>
          <c:marker>
            <c:symbol val="none"/>
          </c:marker>
          <c:xVal>
            <c:numRef>
              <c:f>'Ec % à la droite de régression'!$A$23:$A$38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% à la droite de régression'!$C$23:$C$38</c:f>
              <c:numCache>
                <c:formatCode>General</c:formatCode>
                <c:ptCount val="16"/>
                <c:pt idx="0">
                  <c:v>0.11786590721353984</c:v>
                </c:pt>
                <c:pt idx="1">
                  <c:v>0.11731396984796305</c:v>
                </c:pt>
                <c:pt idx="2">
                  <c:v>-2.540529629104038E-2</c:v>
                </c:pt>
                <c:pt idx="3">
                  <c:v>-0.1717886018034791</c:v>
                </c:pt>
                <c:pt idx="4">
                  <c:v>3.8758691278790836E-2</c:v>
                </c:pt>
                <c:pt idx="5">
                  <c:v>-0.14459394994966945</c:v>
                </c:pt>
                <c:pt idx="6">
                  <c:v>-0.12173200641563753</c:v>
                </c:pt>
                <c:pt idx="7">
                  <c:v>-3.5103216450683483E-2</c:v>
                </c:pt>
                <c:pt idx="8">
                  <c:v>1.6645669652877837E-2</c:v>
                </c:pt>
                <c:pt idx="9">
                  <c:v>8.1799972426922052E-2</c:v>
                </c:pt>
                <c:pt idx="10">
                  <c:v>-3.6960771170694295E-3</c:v>
                </c:pt>
                <c:pt idx="11">
                  <c:v>-0.12329297410299578</c:v>
                </c:pt>
                <c:pt idx="12">
                  <c:v>-1.6917831871075872E-2</c:v>
                </c:pt>
                <c:pt idx="13">
                  <c:v>0.17322554218627384</c:v>
                </c:pt>
                <c:pt idx="14">
                  <c:v>2.2567259733675127E-2</c:v>
                </c:pt>
                <c:pt idx="15">
                  <c:v>7.4352941661608218E-2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'Ec % à la droite de régression'!$D$22</c:f>
              <c:strCache>
                <c:ptCount val="1"/>
                <c:pt idx="0">
                  <c:v>Bcharré U</c:v>
                </c:pt>
              </c:strCache>
            </c:strRef>
          </c:tx>
          <c:marker>
            <c:symbol val="none"/>
          </c:marker>
          <c:xVal>
            <c:numRef>
              <c:f>'Ec % à la droite de régression'!$A$23:$A$38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% à la droite de régression'!$D$23:$D$38</c:f>
              <c:numCache>
                <c:formatCode>General</c:formatCode>
                <c:ptCount val="16"/>
                <c:pt idx="0">
                  <c:v>2.0977297625473401E-2</c:v>
                </c:pt>
                <c:pt idx="1">
                  <c:v>-1.460017256338797E-2</c:v>
                </c:pt>
                <c:pt idx="2">
                  <c:v>9.1062989582672782E-2</c:v>
                </c:pt>
                <c:pt idx="3">
                  <c:v>3.9725018201173246E-2</c:v>
                </c:pt>
                <c:pt idx="4">
                  <c:v>0.10997278157456436</c:v>
                </c:pt>
                <c:pt idx="5">
                  <c:v>5.4683167704332458E-2</c:v>
                </c:pt>
                <c:pt idx="6">
                  <c:v>9.7691453728209532E-2</c:v>
                </c:pt>
                <c:pt idx="7">
                  <c:v>-0.10161273614736621</c:v>
                </c:pt>
                <c:pt idx="8">
                  <c:v>-0.13803802260750875</c:v>
                </c:pt>
                <c:pt idx="9">
                  <c:v>6.1954479890234726E-2</c:v>
                </c:pt>
                <c:pt idx="10">
                  <c:v>4.6359071016233711E-2</c:v>
                </c:pt>
                <c:pt idx="11">
                  <c:v>-0.24522054763844681</c:v>
                </c:pt>
                <c:pt idx="12">
                  <c:v>-0.24216505586012071</c:v>
                </c:pt>
                <c:pt idx="13">
                  <c:v>8.9708416926188139E-2</c:v>
                </c:pt>
                <c:pt idx="14">
                  <c:v>0.10174248390739304</c:v>
                </c:pt>
                <c:pt idx="15">
                  <c:v>2.775937466035483E-2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'Ec % à la droite de régression'!$E$22</c:f>
              <c:strCache>
                <c:ptCount val="1"/>
                <c:pt idx="0">
                  <c:v>Chekka</c:v>
                </c:pt>
              </c:strCache>
            </c:strRef>
          </c:tx>
          <c:marker>
            <c:symbol val="none"/>
          </c:marker>
          <c:xVal>
            <c:numRef>
              <c:f>'Ec % à la droite de régression'!$A$23:$A$38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% à la droite de régression'!$E$23:$E$38</c:f>
              <c:numCache>
                <c:formatCode>General</c:formatCode>
                <c:ptCount val="16"/>
                <c:pt idx="0">
                  <c:v>-0.25334786158401701</c:v>
                </c:pt>
                <c:pt idx="1">
                  <c:v>0.11500200945006023</c:v>
                </c:pt>
                <c:pt idx="2">
                  <c:v>-2.0937514645295474E-2</c:v>
                </c:pt>
                <c:pt idx="3">
                  <c:v>-0.16782763483321417</c:v>
                </c:pt>
                <c:pt idx="4">
                  <c:v>-7.4314843131115915E-2</c:v>
                </c:pt>
                <c:pt idx="5">
                  <c:v>-0.13119745350683987</c:v>
                </c:pt>
                <c:pt idx="6">
                  <c:v>7.492797617756064E-2</c:v>
                </c:pt>
                <c:pt idx="7">
                  <c:v>0.26494465101943121</c:v>
                </c:pt>
                <c:pt idx="8">
                  <c:v>-5.2992143423893689E-2</c:v>
                </c:pt>
                <c:pt idx="9">
                  <c:v>-1.9310448896766697E-2</c:v>
                </c:pt>
                <c:pt idx="10">
                  <c:v>0.17327084457587016</c:v>
                </c:pt>
                <c:pt idx="11">
                  <c:v>2.9822017798239786E-2</c:v>
                </c:pt>
                <c:pt idx="12">
                  <c:v>6.781646310876388E-2</c:v>
                </c:pt>
                <c:pt idx="13">
                  <c:v>6.5037077969778201E-2</c:v>
                </c:pt>
                <c:pt idx="14">
                  <c:v>3.419749033517594E-2</c:v>
                </c:pt>
                <c:pt idx="15">
                  <c:v>-0.10509063041373778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'Ec % à la droite de régression'!$F$22</c:f>
              <c:strCache>
                <c:ptCount val="1"/>
                <c:pt idx="0">
                  <c:v>Kaftoun</c:v>
                </c:pt>
              </c:strCache>
            </c:strRef>
          </c:tx>
          <c:marker>
            <c:symbol val="none"/>
          </c:marker>
          <c:xVal>
            <c:numRef>
              <c:f>'Ec % à la droite de régression'!$A$23:$A$38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% à la droite de régression'!$F$23:$F$38</c:f>
              <c:numCache>
                <c:formatCode>General</c:formatCode>
                <c:ptCount val="16"/>
                <c:pt idx="0">
                  <c:v>-7.2213229631529652E-2</c:v>
                </c:pt>
                <c:pt idx="1">
                  <c:v>4.8448286096552051E-2</c:v>
                </c:pt>
                <c:pt idx="2">
                  <c:v>-0.19232704403017187</c:v>
                </c:pt>
                <c:pt idx="3">
                  <c:v>-0.14542320764520678</c:v>
                </c:pt>
                <c:pt idx="4">
                  <c:v>4.2186290927821002E-2</c:v>
                </c:pt>
                <c:pt idx="5">
                  <c:v>-7.9796958229787274E-2</c:v>
                </c:pt>
                <c:pt idx="6">
                  <c:v>-1.8732299719825263E-2</c:v>
                </c:pt>
                <c:pt idx="7">
                  <c:v>5.4629593122999642E-2</c:v>
                </c:pt>
                <c:pt idx="8">
                  <c:v>4.5326537350630081E-2</c:v>
                </c:pt>
                <c:pt idx="9">
                  <c:v>8.3544013501284264E-2</c:v>
                </c:pt>
                <c:pt idx="10">
                  <c:v>4.4972211160602571E-2</c:v>
                </c:pt>
                <c:pt idx="11">
                  <c:v>-3.4239625152019393E-2</c:v>
                </c:pt>
                <c:pt idx="12">
                  <c:v>-0.15135926099016817</c:v>
                </c:pt>
                <c:pt idx="13">
                  <c:v>5.0191532680431861E-2</c:v>
                </c:pt>
                <c:pt idx="14">
                  <c:v>-7.4796738503431492E-2</c:v>
                </c:pt>
                <c:pt idx="15">
                  <c:v>0.39958989906181819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'Ec % à la droite de régression'!$G$22</c:f>
              <c:strCache>
                <c:ptCount val="1"/>
                <c:pt idx="0">
                  <c:v>Ghébalé</c:v>
                </c:pt>
              </c:strCache>
            </c:strRef>
          </c:tx>
          <c:marker>
            <c:symbol val="none"/>
          </c:marker>
          <c:xVal>
            <c:numRef>
              <c:f>'Ec % à la droite de régression'!$A$23:$A$38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% à la droite de régression'!$G$23:$G$38</c:f>
              <c:numCache>
                <c:formatCode>General</c:formatCode>
                <c:ptCount val="16"/>
                <c:pt idx="0">
                  <c:v>3.5369606123249797E-2</c:v>
                </c:pt>
                <c:pt idx="1">
                  <c:v>3.4976863615308385E-2</c:v>
                </c:pt>
                <c:pt idx="2">
                  <c:v>-0.15181525439950194</c:v>
                </c:pt>
                <c:pt idx="3">
                  <c:v>-6.2788178140573692E-3</c:v>
                </c:pt>
                <c:pt idx="4">
                  <c:v>-4.6505816578271908E-2</c:v>
                </c:pt>
                <c:pt idx="5">
                  <c:v>-6.6841902763840944E-2</c:v>
                </c:pt>
                <c:pt idx="6">
                  <c:v>2.4252611795144707E-3</c:v>
                </c:pt>
                <c:pt idx="7">
                  <c:v>0.25797113161769725</c:v>
                </c:pt>
                <c:pt idx="8">
                  <c:v>3.3716967552084531E-2</c:v>
                </c:pt>
                <c:pt idx="9">
                  <c:v>0.10996129022293399</c:v>
                </c:pt>
                <c:pt idx="10">
                  <c:v>-0.11127671676044926</c:v>
                </c:pt>
                <c:pt idx="11">
                  <c:v>3.1374098099541836E-2</c:v>
                </c:pt>
                <c:pt idx="12">
                  <c:v>0.22092336873323581</c:v>
                </c:pt>
                <c:pt idx="13">
                  <c:v>-0.22777453785440782</c:v>
                </c:pt>
                <c:pt idx="14">
                  <c:v>-4.8650222698510159E-2</c:v>
                </c:pt>
                <c:pt idx="15">
                  <c:v>-6.7575318274527785E-2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'Ec % à la droite de régression'!$H$22</c:f>
              <c:strCache>
                <c:ptCount val="1"/>
                <c:pt idx="0">
                  <c:v>Tourzaya</c:v>
                </c:pt>
              </c:strCache>
            </c:strRef>
          </c:tx>
          <c:marker>
            <c:symbol val="none"/>
          </c:marker>
          <c:xVal>
            <c:numRef>
              <c:f>'Ec % à la droite de régression'!$A$23:$A$38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% à la droite de régression'!$H$23:$H$38</c:f>
              <c:numCache>
                <c:formatCode>General</c:formatCode>
                <c:ptCount val="16"/>
                <c:pt idx="0">
                  <c:v>-2.5301151124776933E-3</c:v>
                </c:pt>
                <c:pt idx="1">
                  <c:v>-0.11425137940603802</c:v>
                </c:pt>
                <c:pt idx="2">
                  <c:v>-0.16657677729254039</c:v>
                </c:pt>
                <c:pt idx="3">
                  <c:v>2.9781822961900239E-2</c:v>
                </c:pt>
                <c:pt idx="4">
                  <c:v>-7.2643976734074411E-2</c:v>
                </c:pt>
                <c:pt idx="5">
                  <c:v>-6.0762550413437921E-2</c:v>
                </c:pt>
                <c:pt idx="6">
                  <c:v>-4.539083077450845E-2</c:v>
                </c:pt>
                <c:pt idx="7">
                  <c:v>0.14261618450653524</c:v>
                </c:pt>
                <c:pt idx="8">
                  <c:v>-4.0713856902797718E-2</c:v>
                </c:pt>
                <c:pt idx="9">
                  <c:v>0.10155406526398492</c:v>
                </c:pt>
                <c:pt idx="10">
                  <c:v>-4.5210347951498253E-2</c:v>
                </c:pt>
                <c:pt idx="11">
                  <c:v>6.305393924209346E-2</c:v>
                </c:pt>
                <c:pt idx="12">
                  <c:v>6.1247193531799971E-2</c:v>
                </c:pt>
                <c:pt idx="13">
                  <c:v>0.18063574205547139</c:v>
                </c:pt>
                <c:pt idx="14">
                  <c:v>-1.9766823922513499E-3</c:v>
                </c:pt>
                <c:pt idx="15">
                  <c:v>-2.8832430582161228E-2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'Ec % à la droite de régression'!$I$22</c:f>
              <c:strCache>
                <c:ptCount val="1"/>
                <c:pt idx="0">
                  <c:v>Qartaba</c:v>
                </c:pt>
              </c:strCache>
            </c:strRef>
          </c:tx>
          <c:marker>
            <c:symbol val="none"/>
          </c:marker>
          <c:xVal>
            <c:numRef>
              <c:f>'Ec % à la droite de régression'!$A$23:$A$38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% à la droite de régression'!$I$23:$I$38</c:f>
              <c:numCache>
                <c:formatCode>General</c:formatCode>
                <c:ptCount val="16"/>
                <c:pt idx="0">
                  <c:v>-3.990444285492023E-2</c:v>
                </c:pt>
                <c:pt idx="1">
                  <c:v>-2.9756120729398816E-2</c:v>
                </c:pt>
                <c:pt idx="2">
                  <c:v>7.0962529090851323E-2</c:v>
                </c:pt>
                <c:pt idx="3">
                  <c:v>2.6021788067070006E-2</c:v>
                </c:pt>
                <c:pt idx="4">
                  <c:v>2.1225923083616483E-2</c:v>
                </c:pt>
                <c:pt idx="5">
                  <c:v>5.5138429658854182E-2</c:v>
                </c:pt>
                <c:pt idx="6">
                  <c:v>1.8356266167287583E-3</c:v>
                </c:pt>
                <c:pt idx="7">
                  <c:v>-1.1687444953401682E-2</c:v>
                </c:pt>
                <c:pt idx="8">
                  <c:v>-6.7914985137790373E-2</c:v>
                </c:pt>
                <c:pt idx="9">
                  <c:v>-8.6846584453430187E-2</c:v>
                </c:pt>
                <c:pt idx="10">
                  <c:v>-8.2150595232356127E-2</c:v>
                </c:pt>
                <c:pt idx="11">
                  <c:v>5.8091202102838135E-2</c:v>
                </c:pt>
                <c:pt idx="12">
                  <c:v>-0.10227316159092248</c:v>
                </c:pt>
                <c:pt idx="13">
                  <c:v>0.16216487000045343</c:v>
                </c:pt>
                <c:pt idx="14">
                  <c:v>-5.7831189915957815E-3</c:v>
                </c:pt>
                <c:pt idx="15">
                  <c:v>3.0876085323402691E-2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214432"/>
        <c:axId val="345216000"/>
      </c:scatterChart>
      <c:valAx>
        <c:axId val="345214432"/>
        <c:scaling>
          <c:orientation val="minMax"/>
          <c:max val="70"/>
          <c:min val="5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5216000"/>
        <c:crosses val="autoZero"/>
        <c:crossBetween val="midCat"/>
        <c:majorUnit val="1"/>
      </c:valAx>
      <c:valAx>
        <c:axId val="345216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5214432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lang="fr-FR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80183727034113E-2"/>
          <c:y val="3.2882035578886019E-2"/>
          <c:w val="0.65080271216098085"/>
          <c:h val="0.897198891805191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'Ec % à la droite de régression'!$B$22</c:f>
              <c:strCache>
                <c:ptCount val="1"/>
                <c:pt idx="0">
                  <c:v>Amioun</c:v>
                </c:pt>
              </c:strCache>
            </c:strRef>
          </c:tx>
          <c:marker>
            <c:symbol val="none"/>
          </c:marker>
          <c:xVal>
            <c:numRef>
              <c:f>'Ec % à la droite de régression'!$A$42:$A$57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% à la droite de régression'!$B$42:$B$57</c:f>
              <c:numCache>
                <c:formatCode>General</c:formatCode>
                <c:ptCount val="16"/>
                <c:pt idx="0">
                  <c:v>1.743814593902937E-2</c:v>
                </c:pt>
                <c:pt idx="1">
                  <c:v>0.23031337273001007</c:v>
                </c:pt>
                <c:pt idx="2">
                  <c:v>0.18542048273027967</c:v>
                </c:pt>
                <c:pt idx="3">
                  <c:v>0.2679756899327691</c:v>
                </c:pt>
                <c:pt idx="4">
                  <c:v>0.28169753703076117</c:v>
                </c:pt>
                <c:pt idx="5">
                  <c:v>0.31499348976632002</c:v>
                </c:pt>
                <c:pt idx="6">
                  <c:v>0.28142149890085755</c:v>
                </c:pt>
                <c:pt idx="7">
                  <c:v>0.46841168788494769</c:v>
                </c:pt>
                <c:pt idx="8">
                  <c:v>0.44697536731059873</c:v>
                </c:pt>
                <c:pt idx="9">
                  <c:v>0.43382873864191496</c:v>
                </c:pt>
                <c:pt idx="10">
                  <c:v>0.2633426692962737</c:v>
                </c:pt>
                <c:pt idx="11">
                  <c:v>2.0198527238066255E-2</c:v>
                </c:pt>
                <c:pt idx="12">
                  <c:v>3.16955987437606E-2</c:v>
                </c:pt>
                <c:pt idx="13">
                  <c:v>0.16988228805848027</c:v>
                </c:pt>
                <c:pt idx="14">
                  <c:v>0.11406504312620169</c:v>
                </c:pt>
                <c:pt idx="15">
                  <c:v>-1.1102230246251565E-16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'Ec % à la droite de régression'!$C$22</c:f>
              <c:strCache>
                <c:ptCount val="1"/>
                <c:pt idx="0">
                  <c:v>Kfar Halda</c:v>
                </c:pt>
              </c:strCache>
            </c:strRef>
          </c:tx>
          <c:marker>
            <c:symbol val="none"/>
          </c:marker>
          <c:xVal>
            <c:numRef>
              <c:f>'Ec % à la droite de régression'!$A$42:$A$57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% à la droite de régression'!$C$42:$C$57</c:f>
              <c:numCache>
                <c:formatCode>General</c:formatCode>
                <c:ptCount val="16"/>
                <c:pt idx="0">
                  <c:v>0.11786590721353984</c:v>
                </c:pt>
                <c:pt idx="1">
                  <c:v>0.2351798770615029</c:v>
                </c:pt>
                <c:pt idx="2">
                  <c:v>0.20977458077046252</c:v>
                </c:pt>
                <c:pt idx="3">
                  <c:v>3.7985978966983414E-2</c:v>
                </c:pt>
                <c:pt idx="4">
                  <c:v>7.6744670245774249E-2</c:v>
                </c:pt>
                <c:pt idx="5">
                  <c:v>-6.7849279703895204E-2</c:v>
                </c:pt>
                <c:pt idx="6">
                  <c:v>-0.18958128611953273</c:v>
                </c:pt>
                <c:pt idx="7">
                  <c:v>-0.22468450257021622</c:v>
                </c:pt>
                <c:pt idx="8">
                  <c:v>-0.20803883291733838</c:v>
                </c:pt>
                <c:pt idx="9">
                  <c:v>-0.12623886049041633</c:v>
                </c:pt>
                <c:pt idx="10">
                  <c:v>-0.12993493760748576</c:v>
                </c:pt>
                <c:pt idx="11">
                  <c:v>-0.25322791171048153</c:v>
                </c:pt>
                <c:pt idx="12">
                  <c:v>-0.27014574358155741</c:v>
                </c:pt>
                <c:pt idx="13">
                  <c:v>-9.6920201395283567E-2</c:v>
                </c:pt>
                <c:pt idx="14">
                  <c:v>-7.435294166160844E-2</c:v>
                </c:pt>
                <c:pt idx="15">
                  <c:v>-2.2204460492503131E-16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'Ec % à la droite de régression'!$D$22</c:f>
              <c:strCache>
                <c:ptCount val="1"/>
                <c:pt idx="0">
                  <c:v>Bcharré U</c:v>
                </c:pt>
              </c:strCache>
            </c:strRef>
          </c:tx>
          <c:marker>
            <c:symbol val="none"/>
          </c:marker>
          <c:xVal>
            <c:numRef>
              <c:f>'Ec % à la droite de régression'!$A$42:$A$57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% à la droite de régression'!$D$42:$D$57</c:f>
              <c:numCache>
                <c:formatCode>General</c:formatCode>
                <c:ptCount val="16"/>
                <c:pt idx="0">
                  <c:v>2.0977297625473401E-2</c:v>
                </c:pt>
                <c:pt idx="1">
                  <c:v>6.3771250620854314E-3</c:v>
                </c:pt>
                <c:pt idx="2">
                  <c:v>9.7440114644758213E-2</c:v>
                </c:pt>
                <c:pt idx="3">
                  <c:v>0.13716513284593146</c:v>
                </c:pt>
                <c:pt idx="4">
                  <c:v>0.24713791442049582</c:v>
                </c:pt>
                <c:pt idx="5">
                  <c:v>0.30182108212482828</c:v>
                </c:pt>
                <c:pt idx="6">
                  <c:v>0.39951253585303781</c:v>
                </c:pt>
                <c:pt idx="7">
                  <c:v>0.2978997997056716</c:v>
                </c:pt>
                <c:pt idx="8">
                  <c:v>0.15986177709816285</c:v>
                </c:pt>
                <c:pt idx="9">
                  <c:v>0.22181625698839758</c:v>
                </c:pt>
                <c:pt idx="10">
                  <c:v>0.26817532800463129</c:v>
                </c:pt>
                <c:pt idx="11">
                  <c:v>2.295478036618448E-2</c:v>
                </c:pt>
                <c:pt idx="12">
                  <c:v>-0.21921027549393624</c:v>
                </c:pt>
                <c:pt idx="13">
                  <c:v>-0.1295018585677481</c:v>
                </c:pt>
                <c:pt idx="14">
                  <c:v>-2.7759374660355052E-2</c:v>
                </c:pt>
                <c:pt idx="15">
                  <c:v>-2.2204460492503131E-16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'Ec % à la droite de régression'!$E$22</c:f>
              <c:strCache>
                <c:ptCount val="1"/>
                <c:pt idx="0">
                  <c:v>Chekka</c:v>
                </c:pt>
              </c:strCache>
            </c:strRef>
          </c:tx>
          <c:marker>
            <c:symbol val="none"/>
          </c:marker>
          <c:xVal>
            <c:numRef>
              <c:f>'Ec % à la droite de régression'!$A$42:$A$57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% à la droite de régression'!$E$42:$E$57</c:f>
              <c:numCache>
                <c:formatCode>General</c:formatCode>
                <c:ptCount val="16"/>
                <c:pt idx="0">
                  <c:v>-0.25334786158401701</c:v>
                </c:pt>
                <c:pt idx="1">
                  <c:v>-0.13834585213395678</c:v>
                </c:pt>
                <c:pt idx="2">
                  <c:v>-0.15928336677925226</c:v>
                </c:pt>
                <c:pt idx="3">
                  <c:v>-0.32711100161246642</c:v>
                </c:pt>
                <c:pt idx="4">
                  <c:v>-0.40142584474358234</c:v>
                </c:pt>
                <c:pt idx="5">
                  <c:v>-0.53262329825042221</c:v>
                </c:pt>
                <c:pt idx="6">
                  <c:v>-0.45769532207286157</c:v>
                </c:pt>
                <c:pt idx="7">
                  <c:v>-0.19275067105343036</c:v>
                </c:pt>
                <c:pt idx="8">
                  <c:v>-0.24574281447732405</c:v>
                </c:pt>
                <c:pt idx="9">
                  <c:v>-0.26505326337409074</c:v>
                </c:pt>
                <c:pt idx="10">
                  <c:v>-9.1782418798220577E-2</c:v>
                </c:pt>
                <c:pt idx="11">
                  <c:v>-6.1960400999980791E-2</c:v>
                </c:pt>
                <c:pt idx="12">
                  <c:v>5.8560621087830889E-3</c:v>
                </c:pt>
                <c:pt idx="13">
                  <c:v>7.089314007856129E-2</c:v>
                </c:pt>
                <c:pt idx="14">
                  <c:v>0.10509063041373723</c:v>
                </c:pt>
                <c:pt idx="15">
                  <c:v>-5.5511151231257827E-16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'Ec % à la droite de régression'!$F$22</c:f>
              <c:strCache>
                <c:ptCount val="1"/>
                <c:pt idx="0">
                  <c:v>Kaftoun</c:v>
                </c:pt>
              </c:strCache>
            </c:strRef>
          </c:tx>
          <c:marker>
            <c:symbol val="none"/>
          </c:marker>
          <c:xVal>
            <c:numRef>
              <c:f>'Ec % à la droite de régression'!$A$42:$A$57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% à la droite de régression'!$F$42:$F$57</c:f>
              <c:numCache>
                <c:formatCode>General</c:formatCode>
                <c:ptCount val="16"/>
                <c:pt idx="0">
                  <c:v>-7.2213229631529652E-2</c:v>
                </c:pt>
                <c:pt idx="1">
                  <c:v>-2.3764943534977601E-2</c:v>
                </c:pt>
                <c:pt idx="2">
                  <c:v>-0.21609198756514947</c:v>
                </c:pt>
                <c:pt idx="3">
                  <c:v>-0.36151519521035624</c:v>
                </c:pt>
                <c:pt idx="4">
                  <c:v>-0.31932890428253524</c:v>
                </c:pt>
                <c:pt idx="5">
                  <c:v>-0.39912586251232252</c:v>
                </c:pt>
                <c:pt idx="6">
                  <c:v>-0.41785816223214778</c:v>
                </c:pt>
                <c:pt idx="7">
                  <c:v>-0.36322856910914814</c:v>
                </c:pt>
                <c:pt idx="8">
                  <c:v>-0.31790203175851806</c:v>
                </c:pt>
                <c:pt idx="9">
                  <c:v>-0.23435801825723379</c:v>
                </c:pt>
                <c:pt idx="10">
                  <c:v>-0.18938580709663122</c:v>
                </c:pt>
                <c:pt idx="11">
                  <c:v>-0.22362543224865061</c:v>
                </c:pt>
                <c:pt idx="12">
                  <c:v>-0.37498469323881878</c:v>
                </c:pt>
                <c:pt idx="13">
                  <c:v>-0.32479316055838692</c:v>
                </c:pt>
                <c:pt idx="14">
                  <c:v>-0.39958989906181841</c:v>
                </c:pt>
                <c:pt idx="15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'Ec % à la droite de régression'!$G$22</c:f>
              <c:strCache>
                <c:ptCount val="1"/>
                <c:pt idx="0">
                  <c:v>Ghébalé</c:v>
                </c:pt>
              </c:strCache>
            </c:strRef>
          </c:tx>
          <c:marker>
            <c:symbol val="none"/>
          </c:marker>
          <c:xVal>
            <c:numRef>
              <c:f>'Ec % à la droite de régression'!$A$42:$A$57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% à la droite de régression'!$G$42:$G$57</c:f>
              <c:numCache>
                <c:formatCode>General</c:formatCode>
                <c:ptCount val="16"/>
                <c:pt idx="0">
                  <c:v>3.5369606123249797E-2</c:v>
                </c:pt>
                <c:pt idx="1">
                  <c:v>7.0346469738558182E-2</c:v>
                </c:pt>
                <c:pt idx="2">
                  <c:v>-8.146878466094376E-2</c:v>
                </c:pt>
                <c:pt idx="3">
                  <c:v>-8.774760247500113E-2</c:v>
                </c:pt>
                <c:pt idx="4">
                  <c:v>-0.13425341905327304</c:v>
                </c:pt>
                <c:pt idx="5">
                  <c:v>-0.20109532181711398</c:v>
                </c:pt>
                <c:pt idx="6">
                  <c:v>-0.19867006063759951</c:v>
                </c:pt>
                <c:pt idx="7">
                  <c:v>5.9301070980097736E-2</c:v>
                </c:pt>
                <c:pt idx="8">
                  <c:v>9.3018038532182268E-2</c:v>
                </c:pt>
                <c:pt idx="9">
                  <c:v>0.20297932875511626</c:v>
                </c:pt>
                <c:pt idx="10">
                  <c:v>9.1702611994667005E-2</c:v>
                </c:pt>
                <c:pt idx="11">
                  <c:v>0.12307671009420884</c:v>
                </c:pt>
                <c:pt idx="12">
                  <c:v>0.34400007882744466</c:v>
                </c:pt>
                <c:pt idx="13">
                  <c:v>0.11622554097303683</c:v>
                </c:pt>
                <c:pt idx="14">
                  <c:v>6.7575318274526675E-2</c:v>
                </c:pt>
                <c:pt idx="15">
                  <c:v>-1.1102230246251565E-15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'Ec % à la droite de régression'!$H$22</c:f>
              <c:strCache>
                <c:ptCount val="1"/>
                <c:pt idx="0">
                  <c:v>Tourzaya</c:v>
                </c:pt>
              </c:strCache>
            </c:strRef>
          </c:tx>
          <c:marker>
            <c:symbol val="none"/>
          </c:marker>
          <c:xVal>
            <c:numRef>
              <c:f>'Ec % à la droite de régression'!$A$42:$A$57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% à la droite de régression'!$H$42:$H$57</c:f>
              <c:numCache>
                <c:formatCode>General</c:formatCode>
                <c:ptCount val="16"/>
                <c:pt idx="0">
                  <c:v>-2.5301151124776933E-3</c:v>
                </c:pt>
                <c:pt idx="1">
                  <c:v>-0.11678149451851572</c:v>
                </c:pt>
                <c:pt idx="2">
                  <c:v>-0.28335827181105611</c:v>
                </c:pt>
                <c:pt idx="3">
                  <c:v>-0.25357644884915587</c:v>
                </c:pt>
                <c:pt idx="4">
                  <c:v>-0.32622042558323028</c:v>
                </c:pt>
                <c:pt idx="5">
                  <c:v>-0.3869829759966682</c:v>
                </c:pt>
                <c:pt idx="6">
                  <c:v>-0.43237380677117665</c:v>
                </c:pt>
                <c:pt idx="7">
                  <c:v>-0.28975762226464141</c:v>
                </c:pt>
                <c:pt idx="8">
                  <c:v>-0.33047147916743913</c:v>
                </c:pt>
                <c:pt idx="9">
                  <c:v>-0.22891741390345421</c:v>
                </c:pt>
                <c:pt idx="10">
                  <c:v>-0.27412776185495247</c:v>
                </c:pt>
                <c:pt idx="11">
                  <c:v>-0.21107382261285901</c:v>
                </c:pt>
                <c:pt idx="12">
                  <c:v>-0.14982662908105904</c:v>
                </c:pt>
                <c:pt idx="13">
                  <c:v>3.0809112974412356E-2</c:v>
                </c:pt>
                <c:pt idx="14">
                  <c:v>2.8832430582161006E-2</c:v>
                </c:pt>
                <c:pt idx="15">
                  <c:v>-2.2204460492503131E-16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'Ec % à la droite de régression'!$I$22</c:f>
              <c:strCache>
                <c:ptCount val="1"/>
                <c:pt idx="0">
                  <c:v>Qartaba</c:v>
                </c:pt>
              </c:strCache>
            </c:strRef>
          </c:tx>
          <c:marker>
            <c:symbol val="none"/>
          </c:marker>
          <c:xVal>
            <c:numRef>
              <c:f>'Ec % à la droite de régression'!$A$42:$A$57</c:f>
              <c:numCache>
                <c:formatCode>General</c:formatCode>
                <c:ptCount val="1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</c:numCache>
            </c:numRef>
          </c:xVal>
          <c:yVal>
            <c:numRef>
              <c:f>'Ec % à la droite de régression'!$I$42:$I$57</c:f>
              <c:numCache>
                <c:formatCode>General</c:formatCode>
                <c:ptCount val="16"/>
                <c:pt idx="0">
                  <c:v>-3.990444285492023E-2</c:v>
                </c:pt>
                <c:pt idx="1">
                  <c:v>-6.9660563584319046E-2</c:v>
                </c:pt>
                <c:pt idx="2">
                  <c:v>1.3019655065322766E-3</c:v>
                </c:pt>
                <c:pt idx="3">
                  <c:v>2.7323753573602283E-2</c:v>
                </c:pt>
                <c:pt idx="4">
                  <c:v>4.8549676657218765E-2</c:v>
                </c:pt>
                <c:pt idx="5">
                  <c:v>0.10368810631607295</c:v>
                </c:pt>
                <c:pt idx="6">
                  <c:v>0.10552373293280171</c:v>
                </c:pt>
                <c:pt idx="7">
                  <c:v>9.3836287979400024E-2</c:v>
                </c:pt>
                <c:pt idx="8">
                  <c:v>2.592130284160965E-2</c:v>
                </c:pt>
                <c:pt idx="9">
                  <c:v>-6.0925281611820536E-2</c:v>
                </c:pt>
                <c:pt idx="10">
                  <c:v>-0.14307587684417666</c:v>
                </c:pt>
                <c:pt idx="11">
                  <c:v>-8.4984674741338528E-2</c:v>
                </c:pt>
                <c:pt idx="12">
                  <c:v>-0.18725783633226101</c:v>
                </c:pt>
                <c:pt idx="13">
                  <c:v>-2.5092966331807576E-2</c:v>
                </c:pt>
                <c:pt idx="14">
                  <c:v>-3.0876085323403357E-2</c:v>
                </c:pt>
                <c:pt idx="15">
                  <c:v>-6.6613381477509392E-16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265160"/>
        <c:axId val="345261632"/>
      </c:scatterChart>
      <c:valAx>
        <c:axId val="345265160"/>
        <c:scaling>
          <c:orientation val="minMax"/>
          <c:max val="70"/>
          <c:min val="5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5261632"/>
        <c:crosses val="autoZero"/>
        <c:crossBetween val="midCat"/>
        <c:majorUnit val="1"/>
      </c:valAx>
      <c:valAx>
        <c:axId val="345261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5265160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fr-FR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fr-FR"/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KFAR HALDA</c:v>
          </c:tx>
          <c:spPr>
            <a:ln w="28575">
              <a:noFill/>
            </a:ln>
          </c:spPr>
          <c:xVal>
            <c:numRef>
              <c:f>'Test de double masse'!$B$22:$B$37</c:f>
              <c:numCache>
                <c:formatCode>General</c:formatCode>
                <c:ptCount val="16"/>
                <c:pt idx="0">
                  <c:v>601</c:v>
                </c:pt>
                <c:pt idx="1">
                  <c:v>1054</c:v>
                </c:pt>
                <c:pt idx="2">
                  <c:v>1522</c:v>
                </c:pt>
                <c:pt idx="3">
                  <c:v>1913</c:v>
                </c:pt>
                <c:pt idx="4">
                  <c:v>2259</c:v>
                </c:pt>
                <c:pt idx="5">
                  <c:v>2689</c:v>
                </c:pt>
                <c:pt idx="6">
                  <c:v>3179</c:v>
                </c:pt>
                <c:pt idx="7">
                  <c:v>3820</c:v>
                </c:pt>
                <c:pt idx="8">
                  <c:v>4368</c:v>
                </c:pt>
                <c:pt idx="9">
                  <c:v>4910</c:v>
                </c:pt>
                <c:pt idx="10">
                  <c:v>5428</c:v>
                </c:pt>
                <c:pt idx="11">
                  <c:v>6186</c:v>
                </c:pt>
                <c:pt idx="12">
                  <c:v>6809</c:v>
                </c:pt>
                <c:pt idx="13">
                  <c:v>7721</c:v>
                </c:pt>
                <c:pt idx="14">
                  <c:v>8239</c:v>
                </c:pt>
                <c:pt idx="15">
                  <c:v>8871</c:v>
                </c:pt>
              </c:numCache>
            </c:numRef>
          </c:xVal>
          <c:yVal>
            <c:numRef>
              <c:f>'Test de double masse'!$D$22:$D$37</c:f>
              <c:numCache>
                <c:formatCode>General</c:formatCode>
                <c:ptCount val="16"/>
                <c:pt idx="0">
                  <c:v>1030</c:v>
                </c:pt>
                <c:pt idx="1">
                  <c:v>1776</c:v>
                </c:pt>
                <c:pt idx="2">
                  <c:v>2703</c:v>
                </c:pt>
                <c:pt idx="3">
                  <c:v>3638</c:v>
                </c:pt>
                <c:pt idx="4">
                  <c:v>4262</c:v>
                </c:pt>
                <c:pt idx="5">
                  <c:v>5243</c:v>
                </c:pt>
                <c:pt idx="6">
                  <c:v>6315</c:v>
                </c:pt>
                <c:pt idx="7">
                  <c:v>7585</c:v>
                </c:pt>
                <c:pt idx="8">
                  <c:v>8621</c:v>
                </c:pt>
                <c:pt idx="9">
                  <c:v>9576</c:v>
                </c:pt>
                <c:pt idx="10">
                  <c:v>10576</c:v>
                </c:pt>
                <c:pt idx="11">
                  <c:v>12165</c:v>
                </c:pt>
                <c:pt idx="12">
                  <c:v>13381</c:v>
                </c:pt>
                <c:pt idx="13">
                  <c:v>14950</c:v>
                </c:pt>
                <c:pt idx="14">
                  <c:v>15922</c:v>
                </c:pt>
                <c:pt idx="15">
                  <c:v>17058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262024"/>
        <c:axId val="345262416"/>
      </c:scatterChart>
      <c:valAx>
        <c:axId val="345262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5262416"/>
        <c:crosses val="autoZero"/>
        <c:crossBetween val="midCat"/>
      </c:valAx>
      <c:valAx>
        <c:axId val="345262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5262024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fr-FR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r-FR"/>
            </a:pPr>
            <a:r>
              <a:rPr lang="fr-FR"/>
              <a:t>AMIOUN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AMIOUN</c:v>
          </c:tx>
          <c:spPr>
            <a:ln w="28575">
              <a:noFill/>
            </a:ln>
          </c:spPr>
          <c:xVal>
            <c:numRef>
              <c:f>'Test de double masse'!$B$22:$B$37</c:f>
              <c:numCache>
                <c:formatCode>General</c:formatCode>
                <c:ptCount val="16"/>
                <c:pt idx="0">
                  <c:v>601</c:v>
                </c:pt>
                <c:pt idx="1">
                  <c:v>1054</c:v>
                </c:pt>
                <c:pt idx="2">
                  <c:v>1522</c:v>
                </c:pt>
                <c:pt idx="3">
                  <c:v>1913</c:v>
                </c:pt>
                <c:pt idx="4">
                  <c:v>2259</c:v>
                </c:pt>
                <c:pt idx="5">
                  <c:v>2689</c:v>
                </c:pt>
                <c:pt idx="6">
                  <c:v>3179</c:v>
                </c:pt>
                <c:pt idx="7">
                  <c:v>3820</c:v>
                </c:pt>
                <c:pt idx="8">
                  <c:v>4368</c:v>
                </c:pt>
                <c:pt idx="9">
                  <c:v>4910</c:v>
                </c:pt>
                <c:pt idx="10">
                  <c:v>5428</c:v>
                </c:pt>
                <c:pt idx="11">
                  <c:v>6186</c:v>
                </c:pt>
                <c:pt idx="12">
                  <c:v>6809</c:v>
                </c:pt>
                <c:pt idx="13">
                  <c:v>7721</c:v>
                </c:pt>
                <c:pt idx="14">
                  <c:v>8239</c:v>
                </c:pt>
                <c:pt idx="15">
                  <c:v>8871</c:v>
                </c:pt>
              </c:numCache>
            </c:numRef>
          </c:xVal>
          <c:yVal>
            <c:numRef>
              <c:f>'Test de double masse'!$C$22:$C$37</c:f>
              <c:numCache>
                <c:formatCode>General</c:formatCode>
                <c:ptCount val="16"/>
                <c:pt idx="0">
                  <c:v>865</c:v>
                </c:pt>
                <c:pt idx="1">
                  <c:v>1355</c:v>
                </c:pt>
                <c:pt idx="2">
                  <c:v>2076</c:v>
                </c:pt>
                <c:pt idx="3">
                  <c:v>2581</c:v>
                </c:pt>
                <c:pt idx="4">
                  <c:v>3076</c:v>
                </c:pt>
                <c:pt idx="5">
                  <c:v>3678</c:v>
                </c:pt>
                <c:pt idx="6">
                  <c:v>4422</c:v>
                </c:pt>
                <c:pt idx="7">
                  <c:v>5208</c:v>
                </c:pt>
                <c:pt idx="8">
                  <c:v>6027</c:v>
                </c:pt>
                <c:pt idx="9">
                  <c:v>6830.5</c:v>
                </c:pt>
                <c:pt idx="10">
                  <c:v>7726.5</c:v>
                </c:pt>
                <c:pt idx="11">
                  <c:v>9032.5</c:v>
                </c:pt>
                <c:pt idx="12">
                  <c:v>9934.5</c:v>
                </c:pt>
                <c:pt idx="13">
                  <c:v>11156.5</c:v>
                </c:pt>
                <c:pt idx="14">
                  <c:v>11959.5</c:v>
                </c:pt>
                <c:pt idx="15">
                  <c:v>12976.5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262808"/>
        <c:axId val="345263200"/>
      </c:scatterChart>
      <c:valAx>
        <c:axId val="345262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5263200"/>
        <c:crosses val="autoZero"/>
        <c:crossBetween val="midCat"/>
      </c:valAx>
      <c:valAx>
        <c:axId val="34526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5262808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fr-FR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'Test de double masse'!$C$21</c:f>
              <c:strCache>
                <c:ptCount val="1"/>
                <c:pt idx="0">
                  <c:v>Amioun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'Test de double masse'!$B$22:$B$37</c:f>
              <c:numCache>
                <c:formatCode>General</c:formatCode>
                <c:ptCount val="16"/>
                <c:pt idx="0">
                  <c:v>601</c:v>
                </c:pt>
                <c:pt idx="1">
                  <c:v>1054</c:v>
                </c:pt>
                <c:pt idx="2">
                  <c:v>1522</c:v>
                </c:pt>
                <c:pt idx="3">
                  <c:v>1913</c:v>
                </c:pt>
                <c:pt idx="4">
                  <c:v>2259</c:v>
                </c:pt>
                <c:pt idx="5">
                  <c:v>2689</c:v>
                </c:pt>
                <c:pt idx="6">
                  <c:v>3179</c:v>
                </c:pt>
                <c:pt idx="7">
                  <c:v>3820</c:v>
                </c:pt>
                <c:pt idx="8">
                  <c:v>4368</c:v>
                </c:pt>
                <c:pt idx="9">
                  <c:v>4910</c:v>
                </c:pt>
                <c:pt idx="10">
                  <c:v>5428</c:v>
                </c:pt>
                <c:pt idx="11">
                  <c:v>6186</c:v>
                </c:pt>
                <c:pt idx="12">
                  <c:v>6809</c:v>
                </c:pt>
                <c:pt idx="13">
                  <c:v>7721</c:v>
                </c:pt>
                <c:pt idx="14">
                  <c:v>8239</c:v>
                </c:pt>
                <c:pt idx="15">
                  <c:v>8871</c:v>
                </c:pt>
              </c:numCache>
            </c:numRef>
          </c:xVal>
          <c:yVal>
            <c:numRef>
              <c:f>'Test de double masse'!$C$22:$C$37</c:f>
              <c:numCache>
                <c:formatCode>General</c:formatCode>
                <c:ptCount val="16"/>
                <c:pt idx="0">
                  <c:v>865</c:v>
                </c:pt>
                <c:pt idx="1">
                  <c:v>1355</c:v>
                </c:pt>
                <c:pt idx="2">
                  <c:v>2076</c:v>
                </c:pt>
                <c:pt idx="3">
                  <c:v>2581</c:v>
                </c:pt>
                <c:pt idx="4">
                  <c:v>3076</c:v>
                </c:pt>
                <c:pt idx="5">
                  <c:v>3678</c:v>
                </c:pt>
                <c:pt idx="6">
                  <c:v>4422</c:v>
                </c:pt>
                <c:pt idx="7">
                  <c:v>5208</c:v>
                </c:pt>
                <c:pt idx="8">
                  <c:v>6027</c:v>
                </c:pt>
                <c:pt idx="9">
                  <c:v>6830.5</c:v>
                </c:pt>
                <c:pt idx="10">
                  <c:v>7726.5</c:v>
                </c:pt>
                <c:pt idx="11">
                  <c:v>9032.5</c:v>
                </c:pt>
                <c:pt idx="12">
                  <c:v>9934.5</c:v>
                </c:pt>
                <c:pt idx="13">
                  <c:v>11156.5</c:v>
                </c:pt>
                <c:pt idx="14">
                  <c:v>11959.5</c:v>
                </c:pt>
                <c:pt idx="15">
                  <c:v>12976.5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'Test de double masse'!$D$21</c:f>
              <c:strCache>
                <c:ptCount val="1"/>
                <c:pt idx="0">
                  <c:v>Kfar Halda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'Test de double masse'!$B$22:$B$37</c:f>
              <c:numCache>
                <c:formatCode>General</c:formatCode>
                <c:ptCount val="16"/>
                <c:pt idx="0">
                  <c:v>601</c:v>
                </c:pt>
                <c:pt idx="1">
                  <c:v>1054</c:v>
                </c:pt>
                <c:pt idx="2">
                  <c:v>1522</c:v>
                </c:pt>
                <c:pt idx="3">
                  <c:v>1913</c:v>
                </c:pt>
                <c:pt idx="4">
                  <c:v>2259</c:v>
                </c:pt>
                <c:pt idx="5">
                  <c:v>2689</c:v>
                </c:pt>
                <c:pt idx="6">
                  <c:v>3179</c:v>
                </c:pt>
                <c:pt idx="7">
                  <c:v>3820</c:v>
                </c:pt>
                <c:pt idx="8">
                  <c:v>4368</c:v>
                </c:pt>
                <c:pt idx="9">
                  <c:v>4910</c:v>
                </c:pt>
                <c:pt idx="10">
                  <c:v>5428</c:v>
                </c:pt>
                <c:pt idx="11">
                  <c:v>6186</c:v>
                </c:pt>
                <c:pt idx="12">
                  <c:v>6809</c:v>
                </c:pt>
                <c:pt idx="13">
                  <c:v>7721</c:v>
                </c:pt>
                <c:pt idx="14">
                  <c:v>8239</c:v>
                </c:pt>
                <c:pt idx="15">
                  <c:v>8871</c:v>
                </c:pt>
              </c:numCache>
            </c:numRef>
          </c:xVal>
          <c:yVal>
            <c:numRef>
              <c:f>'Test de double masse'!$D$22:$D$37</c:f>
              <c:numCache>
                <c:formatCode>General</c:formatCode>
                <c:ptCount val="16"/>
                <c:pt idx="0">
                  <c:v>1030</c:v>
                </c:pt>
                <c:pt idx="1">
                  <c:v>1776</c:v>
                </c:pt>
                <c:pt idx="2">
                  <c:v>2703</c:v>
                </c:pt>
                <c:pt idx="3">
                  <c:v>3638</c:v>
                </c:pt>
                <c:pt idx="4">
                  <c:v>4262</c:v>
                </c:pt>
                <c:pt idx="5">
                  <c:v>5243</c:v>
                </c:pt>
                <c:pt idx="6">
                  <c:v>6315</c:v>
                </c:pt>
                <c:pt idx="7">
                  <c:v>7585</c:v>
                </c:pt>
                <c:pt idx="8">
                  <c:v>8621</c:v>
                </c:pt>
                <c:pt idx="9">
                  <c:v>9576</c:v>
                </c:pt>
                <c:pt idx="10">
                  <c:v>10576</c:v>
                </c:pt>
                <c:pt idx="11">
                  <c:v>12165</c:v>
                </c:pt>
                <c:pt idx="12">
                  <c:v>13381</c:v>
                </c:pt>
                <c:pt idx="13">
                  <c:v>14950</c:v>
                </c:pt>
                <c:pt idx="14">
                  <c:v>15922</c:v>
                </c:pt>
                <c:pt idx="15">
                  <c:v>17058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'Test de double masse'!$E$21</c:f>
              <c:strCache>
                <c:ptCount val="1"/>
                <c:pt idx="0">
                  <c:v>Bcharré U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'Test de double masse'!$B$22:$B$37</c:f>
              <c:numCache>
                <c:formatCode>General</c:formatCode>
                <c:ptCount val="16"/>
                <c:pt idx="0">
                  <c:v>601</c:v>
                </c:pt>
                <c:pt idx="1">
                  <c:v>1054</c:v>
                </c:pt>
                <c:pt idx="2">
                  <c:v>1522</c:v>
                </c:pt>
                <c:pt idx="3">
                  <c:v>1913</c:v>
                </c:pt>
                <c:pt idx="4">
                  <c:v>2259</c:v>
                </c:pt>
                <c:pt idx="5">
                  <c:v>2689</c:v>
                </c:pt>
                <c:pt idx="6">
                  <c:v>3179</c:v>
                </c:pt>
                <c:pt idx="7">
                  <c:v>3820</c:v>
                </c:pt>
                <c:pt idx="8">
                  <c:v>4368</c:v>
                </c:pt>
                <c:pt idx="9">
                  <c:v>4910</c:v>
                </c:pt>
                <c:pt idx="10">
                  <c:v>5428</c:v>
                </c:pt>
                <c:pt idx="11">
                  <c:v>6186</c:v>
                </c:pt>
                <c:pt idx="12">
                  <c:v>6809</c:v>
                </c:pt>
                <c:pt idx="13">
                  <c:v>7721</c:v>
                </c:pt>
                <c:pt idx="14">
                  <c:v>8239</c:v>
                </c:pt>
                <c:pt idx="15">
                  <c:v>8871</c:v>
                </c:pt>
              </c:numCache>
            </c:numRef>
          </c:xVal>
          <c:yVal>
            <c:numRef>
              <c:f>'Test de double masse'!$E$22:$E$37</c:f>
              <c:numCache>
                <c:formatCode>General</c:formatCode>
                <c:ptCount val="16"/>
                <c:pt idx="0">
                  <c:v>1190</c:v>
                </c:pt>
                <c:pt idx="1">
                  <c:v>2121</c:v>
                </c:pt>
                <c:pt idx="2">
                  <c:v>2964</c:v>
                </c:pt>
                <c:pt idx="3">
                  <c:v>3709</c:v>
                </c:pt>
                <c:pt idx="4">
                  <c:v>4284.5</c:v>
                </c:pt>
                <c:pt idx="5">
                  <c:v>5091.5</c:v>
                </c:pt>
                <c:pt idx="6">
                  <c:v>5971.5</c:v>
                </c:pt>
                <c:pt idx="7">
                  <c:v>7379.5</c:v>
                </c:pt>
                <c:pt idx="8">
                  <c:v>8640.5</c:v>
                </c:pt>
                <c:pt idx="9">
                  <c:v>9665.5</c:v>
                </c:pt>
                <c:pt idx="10">
                  <c:v>10659.5</c:v>
                </c:pt>
                <c:pt idx="11">
                  <c:v>12464.5</c:v>
                </c:pt>
                <c:pt idx="12">
                  <c:v>13993.5</c:v>
                </c:pt>
                <c:pt idx="13">
                  <c:v>15734.5</c:v>
                </c:pt>
                <c:pt idx="14">
                  <c:v>16666.5</c:v>
                </c:pt>
                <c:pt idx="15">
                  <c:v>17911.5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'Test de double masse'!$F$21</c:f>
              <c:strCache>
                <c:ptCount val="1"/>
                <c:pt idx="0">
                  <c:v>Chekka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'Test de double masse'!$B$22:$B$37</c:f>
              <c:numCache>
                <c:formatCode>General</c:formatCode>
                <c:ptCount val="16"/>
                <c:pt idx="0">
                  <c:v>601</c:v>
                </c:pt>
                <c:pt idx="1">
                  <c:v>1054</c:v>
                </c:pt>
                <c:pt idx="2">
                  <c:v>1522</c:v>
                </c:pt>
                <c:pt idx="3">
                  <c:v>1913</c:v>
                </c:pt>
                <c:pt idx="4">
                  <c:v>2259</c:v>
                </c:pt>
                <c:pt idx="5">
                  <c:v>2689</c:v>
                </c:pt>
                <c:pt idx="6">
                  <c:v>3179</c:v>
                </c:pt>
                <c:pt idx="7">
                  <c:v>3820</c:v>
                </c:pt>
                <c:pt idx="8">
                  <c:v>4368</c:v>
                </c:pt>
                <c:pt idx="9">
                  <c:v>4910</c:v>
                </c:pt>
                <c:pt idx="10">
                  <c:v>5428</c:v>
                </c:pt>
                <c:pt idx="11">
                  <c:v>6186</c:v>
                </c:pt>
                <c:pt idx="12">
                  <c:v>6809</c:v>
                </c:pt>
                <c:pt idx="13">
                  <c:v>7721</c:v>
                </c:pt>
                <c:pt idx="14">
                  <c:v>8239</c:v>
                </c:pt>
                <c:pt idx="15">
                  <c:v>8871</c:v>
                </c:pt>
              </c:numCache>
            </c:numRef>
          </c:xVal>
          <c:yVal>
            <c:numRef>
              <c:f>'Test de double masse'!$F$22:$F$37</c:f>
              <c:numCache>
                <c:formatCode>General</c:formatCode>
                <c:ptCount val="16"/>
                <c:pt idx="0">
                  <c:v>1202</c:v>
                </c:pt>
                <c:pt idx="1">
                  <c:v>1833</c:v>
                </c:pt>
                <c:pt idx="2">
                  <c:v>2610.5</c:v>
                </c:pt>
                <c:pt idx="3">
                  <c:v>3395.2</c:v>
                </c:pt>
                <c:pt idx="4">
                  <c:v>4022.8999999999996</c:v>
                </c:pt>
                <c:pt idx="5">
                  <c:v>4837.8999999999996</c:v>
                </c:pt>
                <c:pt idx="6">
                  <c:v>5564.9</c:v>
                </c:pt>
                <c:pt idx="7">
                  <c:v>6365.9</c:v>
                </c:pt>
                <c:pt idx="8">
                  <c:v>7301.9</c:v>
                </c:pt>
                <c:pt idx="9">
                  <c:v>8197.9</c:v>
                </c:pt>
                <c:pt idx="10">
                  <c:v>8881.9</c:v>
                </c:pt>
                <c:pt idx="11">
                  <c:v>10083.9</c:v>
                </c:pt>
                <c:pt idx="12">
                  <c:v>11032.9</c:v>
                </c:pt>
                <c:pt idx="13">
                  <c:v>12452.9</c:v>
                </c:pt>
                <c:pt idx="14">
                  <c:v>13261.9</c:v>
                </c:pt>
                <c:pt idx="15">
                  <c:v>14380.9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'Test de double masse'!$G$21</c:f>
              <c:strCache>
                <c:ptCount val="1"/>
                <c:pt idx="0">
                  <c:v>Kaftoun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'Test de double masse'!$B$22:$B$37</c:f>
              <c:numCache>
                <c:formatCode>General</c:formatCode>
                <c:ptCount val="16"/>
                <c:pt idx="0">
                  <c:v>601</c:v>
                </c:pt>
                <c:pt idx="1">
                  <c:v>1054</c:v>
                </c:pt>
                <c:pt idx="2">
                  <c:v>1522</c:v>
                </c:pt>
                <c:pt idx="3">
                  <c:v>1913</c:v>
                </c:pt>
                <c:pt idx="4">
                  <c:v>2259</c:v>
                </c:pt>
                <c:pt idx="5">
                  <c:v>2689</c:v>
                </c:pt>
                <c:pt idx="6">
                  <c:v>3179</c:v>
                </c:pt>
                <c:pt idx="7">
                  <c:v>3820</c:v>
                </c:pt>
                <c:pt idx="8">
                  <c:v>4368</c:v>
                </c:pt>
                <c:pt idx="9">
                  <c:v>4910</c:v>
                </c:pt>
                <c:pt idx="10">
                  <c:v>5428</c:v>
                </c:pt>
                <c:pt idx="11">
                  <c:v>6186</c:v>
                </c:pt>
                <c:pt idx="12">
                  <c:v>6809</c:v>
                </c:pt>
                <c:pt idx="13">
                  <c:v>7721</c:v>
                </c:pt>
                <c:pt idx="14">
                  <c:v>8239</c:v>
                </c:pt>
                <c:pt idx="15">
                  <c:v>8871</c:v>
                </c:pt>
              </c:numCache>
            </c:numRef>
          </c:xVal>
          <c:yVal>
            <c:numRef>
              <c:f>'Test de double masse'!$G$22:$G$37</c:f>
              <c:numCache>
                <c:formatCode>General</c:formatCode>
                <c:ptCount val="16"/>
                <c:pt idx="0">
                  <c:v>1226</c:v>
                </c:pt>
                <c:pt idx="1">
                  <c:v>2041</c:v>
                </c:pt>
                <c:pt idx="2">
                  <c:v>3140</c:v>
                </c:pt>
                <c:pt idx="3">
                  <c:v>4042</c:v>
                </c:pt>
                <c:pt idx="4">
                  <c:v>4659</c:v>
                </c:pt>
                <c:pt idx="5">
                  <c:v>5566</c:v>
                </c:pt>
                <c:pt idx="6">
                  <c:v>6523</c:v>
                </c:pt>
                <c:pt idx="7">
                  <c:v>7691</c:v>
                </c:pt>
                <c:pt idx="8">
                  <c:v>8691</c:v>
                </c:pt>
                <c:pt idx="9">
                  <c:v>9639</c:v>
                </c:pt>
                <c:pt idx="10">
                  <c:v>10582</c:v>
                </c:pt>
                <c:pt idx="11">
                  <c:v>12068</c:v>
                </c:pt>
                <c:pt idx="12">
                  <c:v>13420</c:v>
                </c:pt>
                <c:pt idx="13">
                  <c:v>15111</c:v>
                </c:pt>
                <c:pt idx="14">
                  <c:v>16181</c:v>
                </c:pt>
                <c:pt idx="15">
                  <c:v>16966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'Test de double masse'!$H$21</c:f>
              <c:strCache>
                <c:ptCount val="1"/>
                <c:pt idx="0">
                  <c:v>Ghébalé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'Test de double masse'!$B$22:$B$37</c:f>
              <c:numCache>
                <c:formatCode>General</c:formatCode>
                <c:ptCount val="16"/>
                <c:pt idx="0">
                  <c:v>601</c:v>
                </c:pt>
                <c:pt idx="1">
                  <c:v>1054</c:v>
                </c:pt>
                <c:pt idx="2">
                  <c:v>1522</c:v>
                </c:pt>
                <c:pt idx="3">
                  <c:v>1913</c:v>
                </c:pt>
                <c:pt idx="4">
                  <c:v>2259</c:v>
                </c:pt>
                <c:pt idx="5">
                  <c:v>2689</c:v>
                </c:pt>
                <c:pt idx="6">
                  <c:v>3179</c:v>
                </c:pt>
                <c:pt idx="7">
                  <c:v>3820</c:v>
                </c:pt>
                <c:pt idx="8">
                  <c:v>4368</c:v>
                </c:pt>
                <c:pt idx="9">
                  <c:v>4910</c:v>
                </c:pt>
                <c:pt idx="10">
                  <c:v>5428</c:v>
                </c:pt>
                <c:pt idx="11">
                  <c:v>6186</c:v>
                </c:pt>
                <c:pt idx="12">
                  <c:v>6809</c:v>
                </c:pt>
                <c:pt idx="13">
                  <c:v>7721</c:v>
                </c:pt>
                <c:pt idx="14">
                  <c:v>8239</c:v>
                </c:pt>
                <c:pt idx="15">
                  <c:v>8871</c:v>
                </c:pt>
              </c:numCache>
            </c:numRef>
          </c:xVal>
          <c:yVal>
            <c:numRef>
              <c:f>'Test de double masse'!$H$22:$H$37</c:f>
              <c:numCache>
                <c:formatCode>General</c:formatCode>
                <c:ptCount val="16"/>
                <c:pt idx="0">
                  <c:v>1373</c:v>
                </c:pt>
                <c:pt idx="1">
                  <c:v>2397</c:v>
                </c:pt>
                <c:pt idx="2">
                  <c:v>3701</c:v>
                </c:pt>
                <c:pt idx="3">
                  <c:v>4632.6000000000004</c:v>
                </c:pt>
                <c:pt idx="4">
                  <c:v>5510.6</c:v>
                </c:pt>
                <c:pt idx="5">
                  <c:v>6613.6</c:v>
                </c:pt>
                <c:pt idx="6">
                  <c:v>7767.6</c:v>
                </c:pt>
                <c:pt idx="7">
                  <c:v>8943.6</c:v>
                </c:pt>
                <c:pt idx="8">
                  <c:v>10193.6</c:v>
                </c:pt>
                <c:pt idx="9">
                  <c:v>11329.6</c:v>
                </c:pt>
                <c:pt idx="10">
                  <c:v>12698.6</c:v>
                </c:pt>
                <c:pt idx="11">
                  <c:v>14447.6</c:v>
                </c:pt>
                <c:pt idx="12">
                  <c:v>15629.6</c:v>
                </c:pt>
                <c:pt idx="13">
                  <c:v>18081.599999999999</c:v>
                </c:pt>
                <c:pt idx="14">
                  <c:v>19368.599999999999</c:v>
                </c:pt>
                <c:pt idx="15">
                  <c:v>20949.599999999999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'Test de double masse'!$I$21</c:f>
              <c:strCache>
                <c:ptCount val="1"/>
                <c:pt idx="0">
                  <c:v>Tourzaya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'Test de double masse'!$B$22:$B$37</c:f>
              <c:numCache>
                <c:formatCode>General</c:formatCode>
                <c:ptCount val="16"/>
                <c:pt idx="0">
                  <c:v>601</c:v>
                </c:pt>
                <c:pt idx="1">
                  <c:v>1054</c:v>
                </c:pt>
                <c:pt idx="2">
                  <c:v>1522</c:v>
                </c:pt>
                <c:pt idx="3">
                  <c:v>1913</c:v>
                </c:pt>
                <c:pt idx="4">
                  <c:v>2259</c:v>
                </c:pt>
                <c:pt idx="5">
                  <c:v>2689</c:v>
                </c:pt>
                <c:pt idx="6">
                  <c:v>3179</c:v>
                </c:pt>
                <c:pt idx="7">
                  <c:v>3820</c:v>
                </c:pt>
                <c:pt idx="8">
                  <c:v>4368</c:v>
                </c:pt>
                <c:pt idx="9">
                  <c:v>4910</c:v>
                </c:pt>
                <c:pt idx="10">
                  <c:v>5428</c:v>
                </c:pt>
                <c:pt idx="11">
                  <c:v>6186</c:v>
                </c:pt>
                <c:pt idx="12">
                  <c:v>6809</c:v>
                </c:pt>
                <c:pt idx="13">
                  <c:v>7721</c:v>
                </c:pt>
                <c:pt idx="14">
                  <c:v>8239</c:v>
                </c:pt>
                <c:pt idx="15">
                  <c:v>8871</c:v>
                </c:pt>
              </c:numCache>
            </c:numRef>
          </c:xVal>
          <c:yVal>
            <c:numRef>
              <c:f>'Test de double masse'!$I$22:$I$37</c:f>
              <c:numCache>
                <c:formatCode>General</c:formatCode>
                <c:ptCount val="16"/>
                <c:pt idx="0">
                  <c:v>1533</c:v>
                </c:pt>
                <c:pt idx="1">
                  <c:v>2847</c:v>
                </c:pt>
                <c:pt idx="2">
                  <c:v>4273</c:v>
                </c:pt>
                <c:pt idx="3">
                  <c:v>5226</c:v>
                </c:pt>
                <c:pt idx="4">
                  <c:v>6209</c:v>
                </c:pt>
                <c:pt idx="5">
                  <c:v>7389</c:v>
                </c:pt>
                <c:pt idx="6">
                  <c:v>8700</c:v>
                </c:pt>
                <c:pt idx="7">
                  <c:v>10130</c:v>
                </c:pt>
                <c:pt idx="8">
                  <c:v>11582</c:v>
                </c:pt>
                <c:pt idx="9">
                  <c:v>12818</c:v>
                </c:pt>
                <c:pt idx="10">
                  <c:v>14200</c:v>
                </c:pt>
                <c:pt idx="11">
                  <c:v>16040</c:v>
                </c:pt>
                <c:pt idx="12">
                  <c:v>17539</c:v>
                </c:pt>
                <c:pt idx="13">
                  <c:v>19605</c:v>
                </c:pt>
                <c:pt idx="14">
                  <c:v>20926</c:v>
                </c:pt>
                <c:pt idx="15">
                  <c:v>22575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'Test de double masse'!$J$21</c:f>
              <c:strCache>
                <c:ptCount val="1"/>
                <c:pt idx="0">
                  <c:v>Qartaba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'Test de double masse'!$B$22:$B$37</c:f>
              <c:numCache>
                <c:formatCode>General</c:formatCode>
                <c:ptCount val="16"/>
                <c:pt idx="0">
                  <c:v>601</c:v>
                </c:pt>
                <c:pt idx="1">
                  <c:v>1054</c:v>
                </c:pt>
                <c:pt idx="2">
                  <c:v>1522</c:v>
                </c:pt>
                <c:pt idx="3">
                  <c:v>1913</c:v>
                </c:pt>
                <c:pt idx="4">
                  <c:v>2259</c:v>
                </c:pt>
                <c:pt idx="5">
                  <c:v>2689</c:v>
                </c:pt>
                <c:pt idx="6">
                  <c:v>3179</c:v>
                </c:pt>
                <c:pt idx="7">
                  <c:v>3820</c:v>
                </c:pt>
                <c:pt idx="8">
                  <c:v>4368</c:v>
                </c:pt>
                <c:pt idx="9">
                  <c:v>4910</c:v>
                </c:pt>
                <c:pt idx="10">
                  <c:v>5428</c:v>
                </c:pt>
                <c:pt idx="11">
                  <c:v>6186</c:v>
                </c:pt>
                <c:pt idx="12">
                  <c:v>6809</c:v>
                </c:pt>
                <c:pt idx="13">
                  <c:v>7721</c:v>
                </c:pt>
                <c:pt idx="14">
                  <c:v>8239</c:v>
                </c:pt>
                <c:pt idx="15">
                  <c:v>8871</c:v>
                </c:pt>
              </c:numCache>
            </c:numRef>
          </c:xVal>
          <c:yVal>
            <c:numRef>
              <c:f>'Test de double masse'!$J$22:$J$37</c:f>
              <c:numCache>
                <c:formatCode>General</c:formatCode>
                <c:ptCount val="16"/>
                <c:pt idx="0">
                  <c:v>1663</c:v>
                </c:pt>
                <c:pt idx="1">
                  <c:v>2916</c:v>
                </c:pt>
                <c:pt idx="2">
                  <c:v>4060</c:v>
                </c:pt>
                <c:pt idx="3">
                  <c:v>5065</c:v>
                </c:pt>
                <c:pt idx="4">
                  <c:v>5957</c:v>
                </c:pt>
                <c:pt idx="5">
                  <c:v>7023</c:v>
                </c:pt>
                <c:pt idx="6">
                  <c:v>8328</c:v>
                </c:pt>
                <c:pt idx="7">
                  <c:v>10056</c:v>
                </c:pt>
                <c:pt idx="8">
                  <c:v>11619</c:v>
                </c:pt>
                <c:pt idx="9">
                  <c:v>13194</c:v>
                </c:pt>
                <c:pt idx="10">
                  <c:v>14698</c:v>
                </c:pt>
                <c:pt idx="11">
                  <c:v>16635</c:v>
                </c:pt>
                <c:pt idx="12">
                  <c:v>18449</c:v>
                </c:pt>
                <c:pt idx="13">
                  <c:v>20643</c:v>
                </c:pt>
                <c:pt idx="14">
                  <c:v>22034</c:v>
                </c:pt>
                <c:pt idx="15">
                  <c:v>23675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181392"/>
        <c:axId val="345182176"/>
      </c:scatterChart>
      <c:valAx>
        <c:axId val="34518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5182176"/>
        <c:crosses val="autoZero"/>
        <c:crossBetween val="midCat"/>
      </c:valAx>
      <c:valAx>
        <c:axId val="34518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5181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611107861145885E-2"/>
          <c:y val="0.90251752566693644"/>
          <c:w val="0.84402881289170206"/>
          <c:h val="7.4627375001218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CP-Amioun</c:v>
          </c:tx>
          <c:marker>
            <c:symbol val="none"/>
          </c:marker>
          <c:xVal>
            <c:numRef>
              <c:f>'Cumul des résidus'!$A$42:$A$58</c:f>
              <c:numCache>
                <c:formatCode>General</c:formatCode>
                <c:ptCount val="17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</c:numCache>
            </c:numRef>
          </c:xVal>
          <c:yVal>
            <c:numRef>
              <c:f>'Cumul des résidus'!$B$42:$B$58</c:f>
              <c:numCache>
                <c:formatCode>General</c:formatCode>
                <c:ptCount val="17"/>
                <c:pt idx="0">
                  <c:v>0</c:v>
                </c:pt>
                <c:pt idx="1">
                  <c:v>-1.743814593902937E-2</c:v>
                </c:pt>
                <c:pt idx="2">
                  <c:v>-0.23031337273001007</c:v>
                </c:pt>
                <c:pt idx="3">
                  <c:v>-0.18542048273027967</c:v>
                </c:pt>
                <c:pt idx="4">
                  <c:v>-0.2679756899327691</c:v>
                </c:pt>
                <c:pt idx="5">
                  <c:v>-0.28169753703076117</c:v>
                </c:pt>
                <c:pt idx="6">
                  <c:v>-0.31499348976632002</c:v>
                </c:pt>
                <c:pt idx="7">
                  <c:v>-0.28142149890085755</c:v>
                </c:pt>
                <c:pt idx="8">
                  <c:v>-0.46841168788494769</c:v>
                </c:pt>
                <c:pt idx="9">
                  <c:v>-0.44697536731059873</c:v>
                </c:pt>
                <c:pt idx="10">
                  <c:v>-0.43382873864191496</c:v>
                </c:pt>
                <c:pt idx="11">
                  <c:v>-0.2633426692962737</c:v>
                </c:pt>
                <c:pt idx="12">
                  <c:v>-2.0198527238066255E-2</c:v>
                </c:pt>
                <c:pt idx="13">
                  <c:v>-3.16955987437606E-2</c:v>
                </c:pt>
                <c:pt idx="14">
                  <c:v>-0.16988228805848027</c:v>
                </c:pt>
                <c:pt idx="15">
                  <c:v>-0.11406504312620169</c:v>
                </c:pt>
                <c:pt idx="16">
                  <c:v>1.1102230246251565E-16</c:v>
                </c:pt>
              </c:numCache>
            </c:numRef>
          </c:yVal>
          <c:smooth val="0"/>
        </c:ser>
        <c:ser>
          <c:idx val="1"/>
          <c:order val="1"/>
          <c:tx>
            <c:v>Ellipse</c:v>
          </c:tx>
          <c:marker>
            <c:symbol val="none"/>
          </c:marker>
          <c:xVal>
            <c:numRef>
              <c:f>'Cumul des résidus'!$J$67:$J$99</c:f>
              <c:numCache>
                <c:formatCode>General</c:formatCode>
                <c:ptCount val="33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  <c:pt idx="17">
                  <c:v>69</c:v>
                </c:pt>
                <c:pt idx="18">
                  <c:v>68</c:v>
                </c:pt>
                <c:pt idx="19">
                  <c:v>67</c:v>
                </c:pt>
                <c:pt idx="20">
                  <c:v>66</c:v>
                </c:pt>
                <c:pt idx="21">
                  <c:v>65</c:v>
                </c:pt>
                <c:pt idx="22">
                  <c:v>64</c:v>
                </c:pt>
                <c:pt idx="23">
                  <c:v>63</c:v>
                </c:pt>
                <c:pt idx="24">
                  <c:v>62</c:v>
                </c:pt>
                <c:pt idx="25">
                  <c:v>61</c:v>
                </c:pt>
                <c:pt idx="26">
                  <c:v>60</c:v>
                </c:pt>
                <c:pt idx="27">
                  <c:v>59</c:v>
                </c:pt>
                <c:pt idx="28">
                  <c:v>58</c:v>
                </c:pt>
                <c:pt idx="29">
                  <c:v>57</c:v>
                </c:pt>
                <c:pt idx="30">
                  <c:v>56</c:v>
                </c:pt>
                <c:pt idx="31">
                  <c:v>55</c:v>
                </c:pt>
                <c:pt idx="32">
                  <c:v>54</c:v>
                </c:pt>
              </c:numCache>
            </c:numRef>
          </c:xVal>
          <c:yVal>
            <c:numRef>
              <c:f>'Cumul des résidus'!$K$67:$K$99</c:f>
              <c:numCache>
                <c:formatCode>General</c:formatCode>
                <c:ptCount val="33"/>
                <c:pt idx="0">
                  <c:v>0</c:v>
                </c:pt>
                <c:pt idx="1">
                  <c:v>0.25769399866675258</c:v>
                </c:pt>
                <c:pt idx="2">
                  <c:v>0.3520770289361963</c:v>
                </c:pt>
                <c:pt idx="3">
                  <c:v>0.41551908748821242</c:v>
                </c:pt>
                <c:pt idx="4">
                  <c:v>0.46097703873007911</c:v>
                </c:pt>
                <c:pt idx="5">
                  <c:v>0.49344643965934915</c:v>
                </c:pt>
                <c:pt idx="6">
                  <c:v>0.51538799733350515</c:v>
                </c:pt>
                <c:pt idx="7">
                  <c:v>0.52811554340429445</c:v>
                </c:pt>
                <c:pt idx="8">
                  <c:v>0.53229043480209548</c:v>
                </c:pt>
                <c:pt idx="9">
                  <c:v>0.52811554340429445</c:v>
                </c:pt>
                <c:pt idx="10">
                  <c:v>0.51538799733350515</c:v>
                </c:pt>
                <c:pt idx="11">
                  <c:v>0.49344643965934915</c:v>
                </c:pt>
                <c:pt idx="12">
                  <c:v>0.46097703873007911</c:v>
                </c:pt>
                <c:pt idx="13">
                  <c:v>0.41551908748821242</c:v>
                </c:pt>
                <c:pt idx="14">
                  <c:v>0.3520770289361963</c:v>
                </c:pt>
                <c:pt idx="15">
                  <c:v>0.25769399866675258</c:v>
                </c:pt>
                <c:pt idx="16">
                  <c:v>0</c:v>
                </c:pt>
                <c:pt idx="17">
                  <c:v>-0.25769399866675258</c:v>
                </c:pt>
                <c:pt idx="18">
                  <c:v>-0.3520770289361963</c:v>
                </c:pt>
                <c:pt idx="19">
                  <c:v>-0.41551908748821242</c:v>
                </c:pt>
                <c:pt idx="20">
                  <c:v>-0.46097703873007911</c:v>
                </c:pt>
                <c:pt idx="21">
                  <c:v>-0.49344643965934915</c:v>
                </c:pt>
                <c:pt idx="22">
                  <c:v>-0.51538799733350515</c:v>
                </c:pt>
                <c:pt idx="23">
                  <c:v>-0.52811554340429445</c:v>
                </c:pt>
                <c:pt idx="24">
                  <c:v>-0.53229043480209548</c:v>
                </c:pt>
                <c:pt idx="25">
                  <c:v>-0.52811554340429445</c:v>
                </c:pt>
                <c:pt idx="26">
                  <c:v>-0.51538799733350515</c:v>
                </c:pt>
                <c:pt idx="27">
                  <c:v>-0.49344643965934915</c:v>
                </c:pt>
                <c:pt idx="28">
                  <c:v>-0.46097703873007911</c:v>
                </c:pt>
                <c:pt idx="29">
                  <c:v>-0.41551908748821242</c:v>
                </c:pt>
                <c:pt idx="30">
                  <c:v>-0.3520770289361963</c:v>
                </c:pt>
                <c:pt idx="31">
                  <c:v>-0.25769399866675258</c:v>
                </c:pt>
                <c:pt idx="3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180216"/>
        <c:axId val="345180608"/>
      </c:scatterChart>
      <c:valAx>
        <c:axId val="345180216"/>
        <c:scaling>
          <c:orientation val="minMax"/>
          <c:max val="70"/>
          <c:min val="54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5180608"/>
        <c:crosses val="autoZero"/>
        <c:crossBetween val="midCat"/>
        <c:majorUnit val="1"/>
      </c:valAx>
      <c:valAx>
        <c:axId val="345180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518021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fr-FR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CP-Qartaba</c:v>
          </c:tx>
          <c:marker>
            <c:symbol val="none"/>
          </c:marker>
          <c:xVal>
            <c:numRef>
              <c:f>'Cumul des résidus'!$A$42:$A$58</c:f>
              <c:numCache>
                <c:formatCode>General</c:formatCode>
                <c:ptCount val="17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</c:numCache>
            </c:numRef>
          </c:xVal>
          <c:yVal>
            <c:numRef>
              <c:f>'Cumul des résidus'!$I$42:$I$58</c:f>
              <c:numCache>
                <c:formatCode>General</c:formatCode>
                <c:ptCount val="17"/>
                <c:pt idx="0">
                  <c:v>0</c:v>
                </c:pt>
                <c:pt idx="1">
                  <c:v>3.990444285492023E-2</c:v>
                </c:pt>
                <c:pt idx="2">
                  <c:v>6.9660563584319046E-2</c:v>
                </c:pt>
                <c:pt idx="3">
                  <c:v>-1.3019655065322766E-3</c:v>
                </c:pt>
                <c:pt idx="4">
                  <c:v>-2.7323753573602283E-2</c:v>
                </c:pt>
                <c:pt idx="5">
                  <c:v>-4.8549676657218765E-2</c:v>
                </c:pt>
                <c:pt idx="6">
                  <c:v>-0.10368810631607295</c:v>
                </c:pt>
                <c:pt idx="7">
                  <c:v>-0.10552373293280171</c:v>
                </c:pt>
                <c:pt idx="8">
                  <c:v>-9.3836287979400024E-2</c:v>
                </c:pt>
                <c:pt idx="9">
                  <c:v>-2.592130284160965E-2</c:v>
                </c:pt>
                <c:pt idx="10">
                  <c:v>6.0925281611820536E-2</c:v>
                </c:pt>
                <c:pt idx="11">
                  <c:v>0.14307587684417666</c:v>
                </c:pt>
                <c:pt idx="12">
                  <c:v>8.4984674741338528E-2</c:v>
                </c:pt>
                <c:pt idx="13">
                  <c:v>0.18725783633226101</c:v>
                </c:pt>
                <c:pt idx="14">
                  <c:v>2.5092966331807576E-2</c:v>
                </c:pt>
                <c:pt idx="15">
                  <c:v>3.0876085323403357E-2</c:v>
                </c:pt>
                <c:pt idx="16">
                  <c:v>6.6613381477509392E-16</c:v>
                </c:pt>
              </c:numCache>
            </c:numRef>
          </c:yVal>
          <c:smooth val="0"/>
        </c:ser>
        <c:ser>
          <c:idx val="1"/>
          <c:order val="1"/>
          <c:tx>
            <c:v>Ellipse</c:v>
          </c:tx>
          <c:marker>
            <c:symbol val="none"/>
          </c:marker>
          <c:xVal>
            <c:numRef>
              <c:f>'Cumul des résidus'!$M$67:$M$99</c:f>
              <c:numCache>
                <c:formatCode>General</c:formatCode>
                <c:ptCount val="33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  <c:pt idx="17">
                  <c:v>69</c:v>
                </c:pt>
                <c:pt idx="18">
                  <c:v>68</c:v>
                </c:pt>
                <c:pt idx="19">
                  <c:v>67</c:v>
                </c:pt>
                <c:pt idx="20">
                  <c:v>66</c:v>
                </c:pt>
                <c:pt idx="21">
                  <c:v>65</c:v>
                </c:pt>
                <c:pt idx="22">
                  <c:v>64</c:v>
                </c:pt>
                <c:pt idx="23">
                  <c:v>63</c:v>
                </c:pt>
                <c:pt idx="24">
                  <c:v>62</c:v>
                </c:pt>
                <c:pt idx="25">
                  <c:v>61</c:v>
                </c:pt>
                <c:pt idx="26">
                  <c:v>60</c:v>
                </c:pt>
                <c:pt idx="27">
                  <c:v>59</c:v>
                </c:pt>
                <c:pt idx="28">
                  <c:v>58</c:v>
                </c:pt>
                <c:pt idx="29">
                  <c:v>57</c:v>
                </c:pt>
                <c:pt idx="30">
                  <c:v>56</c:v>
                </c:pt>
                <c:pt idx="31">
                  <c:v>55</c:v>
                </c:pt>
                <c:pt idx="32">
                  <c:v>54</c:v>
                </c:pt>
              </c:numCache>
            </c:numRef>
          </c:xVal>
          <c:yVal>
            <c:numRef>
              <c:f>'Cumul des résidus'!$N$67:$N$99</c:f>
              <c:numCache>
                <c:formatCode>General</c:formatCode>
                <c:ptCount val="33"/>
                <c:pt idx="0">
                  <c:v>0</c:v>
                </c:pt>
                <c:pt idx="1">
                  <c:v>8.6275559995626416E-2</c:v>
                </c:pt>
                <c:pt idx="2">
                  <c:v>0.11787485541077032</c:v>
                </c:pt>
                <c:pt idx="3">
                  <c:v>0.13911516041270711</c:v>
                </c:pt>
                <c:pt idx="4">
                  <c:v>0.1543344135576657</c:v>
                </c:pt>
                <c:pt idx="5">
                  <c:v>0.16520511975334207</c:v>
                </c:pt>
                <c:pt idx="6">
                  <c:v>0.17255111999125283</c:v>
                </c:pt>
                <c:pt idx="7">
                  <c:v>0.17681228311615549</c:v>
                </c:pt>
                <c:pt idx="8">
                  <c:v>0.17821003042548264</c:v>
                </c:pt>
                <c:pt idx="9">
                  <c:v>0.17681228311615549</c:v>
                </c:pt>
                <c:pt idx="10">
                  <c:v>0.17255111999125283</c:v>
                </c:pt>
                <c:pt idx="11">
                  <c:v>0.16520511975334207</c:v>
                </c:pt>
                <c:pt idx="12">
                  <c:v>0.1543344135576657</c:v>
                </c:pt>
                <c:pt idx="13">
                  <c:v>0.13911516041270711</c:v>
                </c:pt>
                <c:pt idx="14">
                  <c:v>0.11787485541077032</c:v>
                </c:pt>
                <c:pt idx="15">
                  <c:v>8.6275559995626416E-2</c:v>
                </c:pt>
                <c:pt idx="16">
                  <c:v>0</c:v>
                </c:pt>
                <c:pt idx="17">
                  <c:v>-8.6275559995626416E-2</c:v>
                </c:pt>
                <c:pt idx="18">
                  <c:v>-0.11787485541077032</c:v>
                </c:pt>
                <c:pt idx="19">
                  <c:v>-0.13911516041270711</c:v>
                </c:pt>
                <c:pt idx="20">
                  <c:v>-0.1543344135576657</c:v>
                </c:pt>
                <c:pt idx="21">
                  <c:v>-0.16520511975334207</c:v>
                </c:pt>
                <c:pt idx="22">
                  <c:v>-0.17255111999125283</c:v>
                </c:pt>
                <c:pt idx="23">
                  <c:v>-0.17681228311615549</c:v>
                </c:pt>
                <c:pt idx="24">
                  <c:v>-0.17821003042548264</c:v>
                </c:pt>
                <c:pt idx="25">
                  <c:v>-0.17681228311615549</c:v>
                </c:pt>
                <c:pt idx="26">
                  <c:v>-0.17255111999125283</c:v>
                </c:pt>
                <c:pt idx="27">
                  <c:v>-0.16520511975334207</c:v>
                </c:pt>
                <c:pt idx="28">
                  <c:v>-0.1543344135576657</c:v>
                </c:pt>
                <c:pt idx="29">
                  <c:v>-0.13911516041270711</c:v>
                </c:pt>
                <c:pt idx="30">
                  <c:v>-0.11787485541077032</c:v>
                </c:pt>
                <c:pt idx="31">
                  <c:v>-8.6275559995626416E-2</c:v>
                </c:pt>
                <c:pt idx="3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179824"/>
        <c:axId val="345181784"/>
      </c:scatterChart>
      <c:valAx>
        <c:axId val="345179824"/>
        <c:scaling>
          <c:orientation val="minMax"/>
          <c:max val="70"/>
          <c:min val="54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5181784"/>
        <c:crosses val="autoZero"/>
        <c:crossBetween val="midCat"/>
        <c:majorUnit val="1"/>
      </c:valAx>
      <c:valAx>
        <c:axId val="345181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5179824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fr-FR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600074</xdr:colOff>
      <xdr:row>21</xdr:row>
      <xdr:rowOff>4762</xdr:rowOff>
    </xdr:from>
    <xdr:to>
      <xdr:col>18</xdr:col>
      <xdr:colOff>590549</xdr:colOff>
      <xdr:row>37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40</xdr:row>
      <xdr:rowOff>19050</xdr:rowOff>
    </xdr:from>
    <xdr:to>
      <xdr:col>19</xdr:col>
      <xdr:colOff>0</xdr:colOff>
      <xdr:row>56</xdr:row>
      <xdr:rowOff>166688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21</xdr:row>
      <xdr:rowOff>23812</xdr:rowOff>
    </xdr:from>
    <xdr:to>
      <xdr:col>18</xdr:col>
      <xdr:colOff>600075</xdr:colOff>
      <xdr:row>38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40</xdr:row>
      <xdr:rowOff>9525</xdr:rowOff>
    </xdr:from>
    <xdr:to>
      <xdr:col>19</xdr:col>
      <xdr:colOff>19050</xdr:colOff>
      <xdr:row>57</xdr:row>
      <xdr:rowOff>23813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600075</xdr:colOff>
      <xdr:row>8</xdr:row>
      <xdr:rowOff>4761</xdr:rowOff>
    </xdr:from>
    <xdr:to>
      <xdr:col>20</xdr:col>
      <xdr:colOff>542925</xdr:colOff>
      <xdr:row>24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590550</xdr:colOff>
      <xdr:row>26</xdr:row>
      <xdr:rowOff>28575</xdr:rowOff>
    </xdr:from>
    <xdr:to>
      <xdr:col>20</xdr:col>
      <xdr:colOff>533400</xdr:colOff>
      <xdr:row>43</xdr:row>
      <xdr:rowOff>14288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38</xdr:row>
      <xdr:rowOff>14286</xdr:rowOff>
    </xdr:from>
    <xdr:to>
      <xdr:col>10</xdr:col>
      <xdr:colOff>381000</xdr:colOff>
      <xdr:row>55</xdr:row>
      <xdr:rowOff>171449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85724</xdr:colOff>
      <xdr:row>60</xdr:row>
      <xdr:rowOff>128587</xdr:rowOff>
    </xdr:from>
    <xdr:to>
      <xdr:col>43</xdr:col>
      <xdr:colOff>76199</xdr:colOff>
      <xdr:row>79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76200</xdr:colOff>
      <xdr:row>81</xdr:row>
      <xdr:rowOff>152400</xdr:rowOff>
    </xdr:from>
    <xdr:to>
      <xdr:col>43</xdr:col>
      <xdr:colOff>66675</xdr:colOff>
      <xdr:row>100</xdr:row>
      <xdr:rowOff>128588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361950</xdr:colOff>
      <xdr:row>61</xdr:row>
      <xdr:rowOff>28575</xdr:rowOff>
    </xdr:from>
    <xdr:to>
      <xdr:col>53</xdr:col>
      <xdr:colOff>352425</xdr:colOff>
      <xdr:row>79</xdr:row>
      <xdr:rowOff>128588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44</xdr:col>
      <xdr:colOff>419100</xdr:colOff>
      <xdr:row>81</xdr:row>
      <xdr:rowOff>152400</xdr:rowOff>
    </xdr:from>
    <xdr:to>
      <xdr:col>53</xdr:col>
      <xdr:colOff>409575</xdr:colOff>
      <xdr:row>100</xdr:row>
      <xdr:rowOff>128588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54</xdr:col>
      <xdr:colOff>495300</xdr:colOff>
      <xdr:row>61</xdr:row>
      <xdr:rowOff>76200</xdr:rowOff>
    </xdr:from>
    <xdr:to>
      <xdr:col>63</xdr:col>
      <xdr:colOff>485775</xdr:colOff>
      <xdr:row>80</xdr:row>
      <xdr:rowOff>14288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54</xdr:col>
      <xdr:colOff>457200</xdr:colOff>
      <xdr:row>81</xdr:row>
      <xdr:rowOff>152400</xdr:rowOff>
    </xdr:from>
    <xdr:to>
      <xdr:col>63</xdr:col>
      <xdr:colOff>447675</xdr:colOff>
      <xdr:row>100</xdr:row>
      <xdr:rowOff>128588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64</xdr:col>
      <xdr:colOff>571500</xdr:colOff>
      <xdr:row>61</xdr:row>
      <xdr:rowOff>152400</xdr:rowOff>
    </xdr:from>
    <xdr:to>
      <xdr:col>73</xdr:col>
      <xdr:colOff>561975</xdr:colOff>
      <xdr:row>80</xdr:row>
      <xdr:rowOff>90488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495300</xdr:colOff>
      <xdr:row>81</xdr:row>
      <xdr:rowOff>152400</xdr:rowOff>
    </xdr:from>
    <xdr:to>
      <xdr:col>73</xdr:col>
      <xdr:colOff>485775</xdr:colOff>
      <xdr:row>100</xdr:row>
      <xdr:rowOff>128588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tabSelected="1" view="pageLayout" zoomScaleNormal="100" workbookViewId="0">
      <selection activeCell="M3" sqref="M3"/>
    </sheetView>
  </sheetViews>
  <sheetFormatPr defaultColWidth="9.109375" defaultRowHeight="14.4" x14ac:dyDescent="0.3"/>
  <cols>
    <col min="1" max="1" width="11.33203125" style="1" customWidth="1"/>
    <col min="2" max="2" width="9.109375" style="1"/>
    <col min="3" max="3" width="10" style="1" bestFit="1" customWidth="1"/>
    <col min="4" max="4" width="9.44140625" style="1" bestFit="1" customWidth="1"/>
    <col min="5" max="16384" width="9.109375" style="1"/>
  </cols>
  <sheetData>
    <row r="2" spans="1:9" x14ac:dyDescent="0.3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x14ac:dyDescent="0.3">
      <c r="A3" s="2">
        <v>55</v>
      </c>
      <c r="B3" s="2">
        <v>865</v>
      </c>
      <c r="C3" s="2">
        <v>1030</v>
      </c>
      <c r="D3" s="2">
        <v>1190</v>
      </c>
      <c r="E3" s="2">
        <v>1202</v>
      </c>
      <c r="F3" s="2">
        <v>1226</v>
      </c>
      <c r="G3" s="2">
        <v>1373</v>
      </c>
      <c r="H3" s="2">
        <v>1533</v>
      </c>
      <c r="I3" s="2">
        <v>1663</v>
      </c>
    </row>
    <row r="4" spans="1:9" x14ac:dyDescent="0.3">
      <c r="A4" s="2">
        <v>56</v>
      </c>
      <c r="B4" s="2">
        <v>490</v>
      </c>
      <c r="C4" s="2">
        <v>746</v>
      </c>
      <c r="D4" s="2">
        <v>931</v>
      </c>
      <c r="E4" s="2">
        <v>631</v>
      </c>
      <c r="F4" s="2">
        <v>815</v>
      </c>
      <c r="G4" s="2">
        <v>1024</v>
      </c>
      <c r="H4" s="2">
        <v>1314</v>
      </c>
      <c r="I4" s="2">
        <v>1253</v>
      </c>
    </row>
    <row r="5" spans="1:9" x14ac:dyDescent="0.3">
      <c r="A5" s="2">
        <v>57</v>
      </c>
      <c r="B5" s="2">
        <v>721</v>
      </c>
      <c r="C5" s="2">
        <v>927</v>
      </c>
      <c r="D5" s="2">
        <v>843</v>
      </c>
      <c r="E5" s="2">
        <v>777.5</v>
      </c>
      <c r="F5" s="2">
        <v>1099</v>
      </c>
      <c r="G5" s="2">
        <v>1304</v>
      </c>
      <c r="H5" s="2">
        <v>1426</v>
      </c>
      <c r="I5" s="2">
        <v>1144</v>
      </c>
    </row>
    <row r="6" spans="1:9" x14ac:dyDescent="0.3">
      <c r="A6" s="2">
        <v>58</v>
      </c>
      <c r="B6" s="2">
        <v>505</v>
      </c>
      <c r="C6" s="2">
        <v>935</v>
      </c>
      <c r="D6" s="2">
        <v>745</v>
      </c>
      <c r="E6" s="2">
        <v>784.7</v>
      </c>
      <c r="F6" s="2">
        <v>902</v>
      </c>
      <c r="G6" s="2">
        <v>931.6</v>
      </c>
      <c r="H6" s="2">
        <v>953</v>
      </c>
      <c r="I6" s="2">
        <v>1005</v>
      </c>
    </row>
    <row r="7" spans="1:9" x14ac:dyDescent="0.3">
      <c r="A7" s="2">
        <v>59</v>
      </c>
      <c r="B7" s="2">
        <v>495</v>
      </c>
      <c r="C7" s="2">
        <v>624</v>
      </c>
      <c r="D7" s="2">
        <v>575.5</v>
      </c>
      <c r="E7" s="2">
        <v>627.70000000000005</v>
      </c>
      <c r="F7" s="2">
        <v>617</v>
      </c>
      <c r="G7" s="2">
        <v>878</v>
      </c>
      <c r="H7" s="2">
        <v>983</v>
      </c>
      <c r="I7" s="2">
        <v>892</v>
      </c>
    </row>
    <row r="8" spans="1:9" x14ac:dyDescent="0.3">
      <c r="A8" s="2">
        <v>60</v>
      </c>
      <c r="B8" s="2">
        <v>602</v>
      </c>
      <c r="C8" s="2">
        <v>981</v>
      </c>
      <c r="D8" s="2">
        <v>807</v>
      </c>
      <c r="E8" s="2">
        <v>815</v>
      </c>
      <c r="F8" s="2">
        <v>907</v>
      </c>
      <c r="G8" s="2">
        <v>1103</v>
      </c>
      <c r="H8" s="2">
        <v>1180</v>
      </c>
      <c r="I8" s="2">
        <v>1066</v>
      </c>
    </row>
    <row r="9" spans="1:9" x14ac:dyDescent="0.3">
      <c r="A9" s="2">
        <v>61</v>
      </c>
      <c r="B9" s="2">
        <v>744</v>
      </c>
      <c r="C9" s="2">
        <v>1072</v>
      </c>
      <c r="D9" s="2">
        <v>880</v>
      </c>
      <c r="E9" s="2">
        <v>727</v>
      </c>
      <c r="F9" s="2">
        <v>957</v>
      </c>
      <c r="G9" s="2">
        <v>1154</v>
      </c>
      <c r="H9" s="2">
        <v>1311</v>
      </c>
      <c r="I9" s="2">
        <v>1305</v>
      </c>
    </row>
    <row r="10" spans="1:9" x14ac:dyDescent="0.3">
      <c r="A10" s="2">
        <v>62</v>
      </c>
      <c r="B10" s="2">
        <v>786</v>
      </c>
      <c r="C10" s="2">
        <v>1270</v>
      </c>
      <c r="D10" s="2">
        <v>1408</v>
      </c>
      <c r="E10" s="2">
        <v>801</v>
      </c>
      <c r="F10" s="2">
        <v>1168</v>
      </c>
      <c r="G10" s="2">
        <v>1176</v>
      </c>
      <c r="H10" s="2">
        <v>1430</v>
      </c>
      <c r="I10" s="2">
        <v>1728</v>
      </c>
    </row>
    <row r="11" spans="1:9" x14ac:dyDescent="0.3">
      <c r="A11" s="2">
        <v>63</v>
      </c>
      <c r="B11" s="2">
        <v>819</v>
      </c>
      <c r="C11" s="2">
        <v>1036</v>
      </c>
      <c r="D11" s="2">
        <v>1261</v>
      </c>
      <c r="E11" s="2">
        <v>936</v>
      </c>
      <c r="F11" s="2">
        <v>1000</v>
      </c>
      <c r="G11" s="2">
        <v>1250</v>
      </c>
      <c r="H11" s="2">
        <v>1452</v>
      </c>
      <c r="I11" s="2">
        <v>1563</v>
      </c>
    </row>
    <row r="12" spans="1:9" x14ac:dyDescent="0.3">
      <c r="A12" s="2">
        <v>64</v>
      </c>
      <c r="B12" s="2">
        <v>803.5</v>
      </c>
      <c r="C12" s="2">
        <v>955</v>
      </c>
      <c r="D12" s="2">
        <v>1025</v>
      </c>
      <c r="E12" s="2">
        <v>896</v>
      </c>
      <c r="F12" s="2">
        <v>948</v>
      </c>
      <c r="G12" s="2">
        <v>1136</v>
      </c>
      <c r="H12" s="2">
        <v>1236</v>
      </c>
      <c r="I12" s="2">
        <v>1575</v>
      </c>
    </row>
    <row r="13" spans="1:9" x14ac:dyDescent="0.3">
      <c r="A13" s="2">
        <v>65</v>
      </c>
      <c r="B13" s="2">
        <v>896</v>
      </c>
      <c r="C13" s="2">
        <v>1000</v>
      </c>
      <c r="D13" s="2">
        <v>994</v>
      </c>
      <c r="E13" s="2">
        <v>684</v>
      </c>
      <c r="F13" s="2">
        <v>943</v>
      </c>
      <c r="G13" s="2">
        <v>1369</v>
      </c>
      <c r="H13" s="2">
        <v>1382</v>
      </c>
      <c r="I13" s="2">
        <v>1504</v>
      </c>
    </row>
    <row r="14" spans="1:9" x14ac:dyDescent="0.3">
      <c r="A14" s="2">
        <v>66</v>
      </c>
      <c r="B14" s="2">
        <v>1306</v>
      </c>
      <c r="C14" s="2">
        <v>1589</v>
      </c>
      <c r="D14" s="2">
        <v>1805</v>
      </c>
      <c r="E14" s="2">
        <v>1202</v>
      </c>
      <c r="F14" s="2">
        <v>1486</v>
      </c>
      <c r="G14" s="2">
        <v>1749</v>
      </c>
      <c r="H14" s="2">
        <v>1840</v>
      </c>
      <c r="I14" s="2">
        <v>1937</v>
      </c>
    </row>
    <row r="15" spans="1:9" x14ac:dyDescent="0.3">
      <c r="A15" s="2">
        <v>67</v>
      </c>
      <c r="B15" s="2">
        <v>902</v>
      </c>
      <c r="C15" s="2">
        <v>1216</v>
      </c>
      <c r="D15" s="2">
        <v>1529</v>
      </c>
      <c r="E15" s="2">
        <v>949</v>
      </c>
      <c r="F15" s="2">
        <v>1352</v>
      </c>
      <c r="G15" s="2">
        <v>1182</v>
      </c>
      <c r="H15" s="2">
        <v>1499</v>
      </c>
      <c r="I15" s="2">
        <v>1814</v>
      </c>
    </row>
    <row r="16" spans="1:9" x14ac:dyDescent="0.3">
      <c r="A16" s="2">
        <v>68</v>
      </c>
      <c r="B16" s="2">
        <v>1222</v>
      </c>
      <c r="C16" s="2">
        <v>1569</v>
      </c>
      <c r="D16" s="2">
        <v>1741</v>
      </c>
      <c r="E16" s="2">
        <v>1420</v>
      </c>
      <c r="F16" s="2">
        <v>1691</v>
      </c>
      <c r="G16" s="2">
        <v>2452</v>
      </c>
      <c r="H16" s="2">
        <v>2066</v>
      </c>
      <c r="I16" s="2">
        <v>2194</v>
      </c>
    </row>
    <row r="17" spans="1:9" x14ac:dyDescent="0.3">
      <c r="A17" s="2">
        <v>69</v>
      </c>
      <c r="B17" s="2">
        <v>803</v>
      </c>
      <c r="C17" s="2">
        <v>972</v>
      </c>
      <c r="D17" s="2">
        <v>932</v>
      </c>
      <c r="E17" s="2">
        <v>809</v>
      </c>
      <c r="F17" s="2">
        <v>1070</v>
      </c>
      <c r="G17" s="2">
        <v>1287</v>
      </c>
      <c r="H17" s="2">
        <v>1321</v>
      </c>
      <c r="I17" s="2">
        <v>1391</v>
      </c>
    </row>
    <row r="18" spans="1:9" x14ac:dyDescent="0.3">
      <c r="A18" s="2">
        <v>70</v>
      </c>
      <c r="B18" s="2">
        <v>1017</v>
      </c>
      <c r="C18" s="2">
        <v>1136</v>
      </c>
      <c r="D18" s="2">
        <v>1245</v>
      </c>
      <c r="E18" s="2">
        <v>1119</v>
      </c>
      <c r="F18" s="2">
        <v>785</v>
      </c>
      <c r="G18" s="2">
        <v>1581</v>
      </c>
      <c r="H18" s="2">
        <v>1649</v>
      </c>
      <c r="I18" s="2">
        <v>1641</v>
      </c>
    </row>
    <row r="19" spans="1:9" x14ac:dyDescent="0.3">
      <c r="A19" s="3" t="s">
        <v>27</v>
      </c>
      <c r="B19" s="2">
        <f>AVERAGE(B3:B18)</f>
        <v>811.03125</v>
      </c>
      <c r="C19" s="2">
        <f t="shared" ref="C19:I19" si="0">AVERAGE(C3:C18)</f>
        <v>1066.125</v>
      </c>
      <c r="D19" s="2">
        <f t="shared" si="0"/>
        <v>1119.46875</v>
      </c>
      <c r="E19" s="2">
        <f t="shared" si="0"/>
        <v>898.80624999999998</v>
      </c>
      <c r="F19" s="2">
        <f t="shared" si="0"/>
        <v>1060.375</v>
      </c>
      <c r="G19" s="2">
        <f t="shared" si="0"/>
        <v>1309.3499999999999</v>
      </c>
      <c r="H19" s="2">
        <f t="shared" si="0"/>
        <v>1410.9375</v>
      </c>
      <c r="I19" s="2">
        <f t="shared" si="0"/>
        <v>1479.6875</v>
      </c>
    </row>
    <row r="21" spans="1:9" x14ac:dyDescent="0.3">
      <c r="A21" s="22" t="s">
        <v>8</v>
      </c>
      <c r="B21" s="23"/>
      <c r="C21" s="23"/>
    </row>
    <row r="22" spans="1:9" x14ac:dyDescent="0.3">
      <c r="B22" s="3" t="s">
        <v>0</v>
      </c>
      <c r="C22" s="3" t="s">
        <v>1</v>
      </c>
      <c r="D22" s="3" t="s">
        <v>2</v>
      </c>
      <c r="E22" s="3" t="s">
        <v>3</v>
      </c>
      <c r="F22" s="3" t="s">
        <v>4</v>
      </c>
      <c r="G22" s="3" t="s">
        <v>5</v>
      </c>
      <c r="H22" s="3" t="s">
        <v>6</v>
      </c>
      <c r="I22" s="3" t="s">
        <v>7</v>
      </c>
    </row>
    <row r="23" spans="1:9" x14ac:dyDescent="0.3">
      <c r="A23" s="2">
        <v>55</v>
      </c>
      <c r="B23" s="2">
        <f>B3-B$19</f>
        <v>53.96875</v>
      </c>
      <c r="C23" s="2">
        <f>C3-C$19</f>
        <v>-36.125</v>
      </c>
      <c r="D23" s="2">
        <f t="shared" ref="D23:I23" si="1">D3-D$19</f>
        <v>70.53125</v>
      </c>
      <c r="E23" s="2">
        <f t="shared" si="1"/>
        <v>303.19375000000002</v>
      </c>
      <c r="F23" s="2">
        <f t="shared" si="1"/>
        <v>165.625</v>
      </c>
      <c r="G23" s="2">
        <f t="shared" si="1"/>
        <v>63.650000000000091</v>
      </c>
      <c r="H23" s="2">
        <f t="shared" si="1"/>
        <v>122.0625</v>
      </c>
      <c r="I23" s="2">
        <f t="shared" si="1"/>
        <v>183.3125</v>
      </c>
    </row>
    <row r="24" spans="1:9" x14ac:dyDescent="0.3">
      <c r="A24" s="2">
        <v>56</v>
      </c>
      <c r="B24" s="2">
        <f>B4-B$19</f>
        <v>-321.03125</v>
      </c>
      <c r="C24" s="2">
        <f t="shared" ref="C24:I38" si="2">C4-C$19</f>
        <v>-320.125</v>
      </c>
      <c r="D24" s="2">
        <f t="shared" si="2"/>
        <v>-188.46875</v>
      </c>
      <c r="E24" s="2">
        <f t="shared" si="2"/>
        <v>-267.80624999999998</v>
      </c>
      <c r="F24" s="2">
        <f t="shared" si="2"/>
        <v>-245.375</v>
      </c>
      <c r="G24" s="2">
        <f t="shared" si="2"/>
        <v>-285.34999999999991</v>
      </c>
      <c r="H24" s="2">
        <f t="shared" si="2"/>
        <v>-96.9375</v>
      </c>
      <c r="I24" s="2">
        <f t="shared" si="2"/>
        <v>-226.6875</v>
      </c>
    </row>
    <row r="25" spans="1:9" x14ac:dyDescent="0.3">
      <c r="A25" s="2">
        <v>57</v>
      </c>
      <c r="B25" s="2">
        <f t="shared" ref="B25:B37" si="3">B5-B$19</f>
        <v>-90.03125</v>
      </c>
      <c r="C25" s="2">
        <f t="shared" si="2"/>
        <v>-139.125</v>
      </c>
      <c r="D25" s="2">
        <f t="shared" si="2"/>
        <v>-276.46875</v>
      </c>
      <c r="E25" s="2">
        <f t="shared" si="2"/>
        <v>-121.30624999999998</v>
      </c>
      <c r="F25" s="2">
        <f t="shared" si="2"/>
        <v>38.625</v>
      </c>
      <c r="G25" s="2">
        <f t="shared" si="2"/>
        <v>-5.3499999999999091</v>
      </c>
      <c r="H25" s="2">
        <f t="shared" si="2"/>
        <v>15.0625</v>
      </c>
      <c r="I25" s="2">
        <f t="shared" si="2"/>
        <v>-335.6875</v>
      </c>
    </row>
    <row r="26" spans="1:9" x14ac:dyDescent="0.3">
      <c r="A26" s="2">
        <v>58</v>
      </c>
      <c r="B26" s="2">
        <f t="shared" si="3"/>
        <v>-306.03125</v>
      </c>
      <c r="C26" s="2">
        <f t="shared" si="2"/>
        <v>-131.125</v>
      </c>
      <c r="D26" s="2">
        <f t="shared" si="2"/>
        <v>-374.46875</v>
      </c>
      <c r="E26" s="2">
        <f t="shared" si="2"/>
        <v>-114.10624999999993</v>
      </c>
      <c r="F26" s="2">
        <f t="shared" si="2"/>
        <v>-158.375</v>
      </c>
      <c r="G26" s="2">
        <f t="shared" si="2"/>
        <v>-377.74999999999989</v>
      </c>
      <c r="H26" s="2">
        <f t="shared" si="2"/>
        <v>-457.9375</v>
      </c>
      <c r="I26" s="2">
        <f t="shared" si="2"/>
        <v>-474.6875</v>
      </c>
    </row>
    <row r="27" spans="1:9" x14ac:dyDescent="0.3">
      <c r="A27" s="2">
        <v>59</v>
      </c>
      <c r="B27" s="2">
        <f t="shared" si="3"/>
        <v>-316.03125</v>
      </c>
      <c r="C27" s="2">
        <f t="shared" si="2"/>
        <v>-442.125</v>
      </c>
      <c r="D27" s="2">
        <f t="shared" si="2"/>
        <v>-543.96875</v>
      </c>
      <c r="E27" s="2">
        <f t="shared" si="2"/>
        <v>-271.10624999999993</v>
      </c>
      <c r="F27" s="2">
        <f t="shared" si="2"/>
        <v>-443.375</v>
      </c>
      <c r="G27" s="2">
        <f t="shared" si="2"/>
        <v>-431.34999999999991</v>
      </c>
      <c r="H27" s="2">
        <f t="shared" si="2"/>
        <v>-427.9375</v>
      </c>
      <c r="I27" s="2">
        <f t="shared" si="2"/>
        <v>-587.6875</v>
      </c>
    </row>
    <row r="28" spans="1:9" x14ac:dyDescent="0.3">
      <c r="A28" s="2">
        <v>60</v>
      </c>
      <c r="B28" s="2">
        <f t="shared" si="3"/>
        <v>-209.03125</v>
      </c>
      <c r="C28" s="2">
        <f t="shared" si="2"/>
        <v>-85.125</v>
      </c>
      <c r="D28" s="2">
        <f t="shared" si="2"/>
        <v>-312.46875</v>
      </c>
      <c r="E28" s="2">
        <f t="shared" si="2"/>
        <v>-83.806249999999977</v>
      </c>
      <c r="F28" s="2">
        <f t="shared" si="2"/>
        <v>-153.375</v>
      </c>
      <c r="G28" s="2">
        <f t="shared" si="2"/>
        <v>-206.34999999999991</v>
      </c>
      <c r="H28" s="2">
        <f t="shared" si="2"/>
        <v>-230.9375</v>
      </c>
      <c r="I28" s="2">
        <f t="shared" si="2"/>
        <v>-413.6875</v>
      </c>
    </row>
    <row r="29" spans="1:9" x14ac:dyDescent="0.3">
      <c r="A29" s="2">
        <v>61</v>
      </c>
      <c r="B29" s="2">
        <f t="shared" si="3"/>
        <v>-67.03125</v>
      </c>
      <c r="C29" s="2">
        <f>C9-C$19</f>
        <v>5.875</v>
      </c>
      <c r="D29" s="2">
        <f t="shared" si="2"/>
        <v>-239.46875</v>
      </c>
      <c r="E29" s="2">
        <f t="shared" si="2"/>
        <v>-171.80624999999998</v>
      </c>
      <c r="F29" s="2">
        <f t="shared" si="2"/>
        <v>-103.375</v>
      </c>
      <c r="G29" s="2">
        <f t="shared" si="2"/>
        <v>-155.34999999999991</v>
      </c>
      <c r="H29" s="2">
        <f t="shared" si="2"/>
        <v>-99.9375</v>
      </c>
      <c r="I29" s="2">
        <f t="shared" si="2"/>
        <v>-174.6875</v>
      </c>
    </row>
    <row r="30" spans="1:9" x14ac:dyDescent="0.3">
      <c r="A30" s="2">
        <v>62</v>
      </c>
      <c r="B30" s="2">
        <f t="shared" si="3"/>
        <v>-25.03125</v>
      </c>
      <c r="C30" s="2">
        <f t="shared" si="2"/>
        <v>203.875</v>
      </c>
      <c r="D30" s="2">
        <f t="shared" si="2"/>
        <v>288.53125</v>
      </c>
      <c r="E30" s="2">
        <f t="shared" si="2"/>
        <v>-97.806249999999977</v>
      </c>
      <c r="F30" s="2">
        <f t="shared" si="2"/>
        <v>107.625</v>
      </c>
      <c r="G30" s="2">
        <f t="shared" si="2"/>
        <v>-133.34999999999991</v>
      </c>
      <c r="H30" s="2">
        <f t="shared" si="2"/>
        <v>19.0625</v>
      </c>
      <c r="I30" s="2">
        <f t="shared" si="2"/>
        <v>248.3125</v>
      </c>
    </row>
    <row r="31" spans="1:9" x14ac:dyDescent="0.3">
      <c r="A31" s="2">
        <v>63</v>
      </c>
      <c r="B31" s="2">
        <f t="shared" si="3"/>
        <v>7.96875</v>
      </c>
      <c r="C31" s="2">
        <f t="shared" si="2"/>
        <v>-30.125</v>
      </c>
      <c r="D31" s="2">
        <f t="shared" si="2"/>
        <v>141.53125</v>
      </c>
      <c r="E31" s="2">
        <f t="shared" si="2"/>
        <v>37.193750000000023</v>
      </c>
      <c r="F31" s="2">
        <f t="shared" si="2"/>
        <v>-60.375</v>
      </c>
      <c r="G31" s="2">
        <f t="shared" si="2"/>
        <v>-59.349999999999909</v>
      </c>
      <c r="H31" s="2">
        <f t="shared" si="2"/>
        <v>41.0625</v>
      </c>
      <c r="I31" s="2">
        <f t="shared" si="2"/>
        <v>83.3125</v>
      </c>
    </row>
    <row r="32" spans="1:9" x14ac:dyDescent="0.3">
      <c r="A32" s="2">
        <v>64</v>
      </c>
      <c r="B32" s="2">
        <f t="shared" si="3"/>
        <v>-7.53125</v>
      </c>
      <c r="C32" s="2">
        <f t="shared" si="2"/>
        <v>-111.125</v>
      </c>
      <c r="D32" s="2">
        <f t="shared" si="2"/>
        <v>-94.46875</v>
      </c>
      <c r="E32" s="2">
        <f t="shared" si="2"/>
        <v>-2.8062499999999773</v>
      </c>
      <c r="F32" s="2">
        <f t="shared" si="2"/>
        <v>-112.375</v>
      </c>
      <c r="G32" s="2">
        <f t="shared" si="2"/>
        <v>-173.34999999999991</v>
      </c>
      <c r="H32" s="2">
        <f t="shared" si="2"/>
        <v>-174.9375</v>
      </c>
      <c r="I32" s="2">
        <f t="shared" si="2"/>
        <v>95.3125</v>
      </c>
    </row>
    <row r="33" spans="1:9" x14ac:dyDescent="0.3">
      <c r="A33" s="2">
        <v>65</v>
      </c>
      <c r="B33" s="2">
        <f t="shared" si="3"/>
        <v>84.96875</v>
      </c>
      <c r="C33" s="2">
        <f t="shared" si="2"/>
        <v>-66.125</v>
      </c>
      <c r="D33" s="2">
        <f t="shared" si="2"/>
        <v>-125.46875</v>
      </c>
      <c r="E33" s="2">
        <f t="shared" si="2"/>
        <v>-214.80624999999998</v>
      </c>
      <c r="F33" s="2">
        <f t="shared" si="2"/>
        <v>-117.375</v>
      </c>
      <c r="G33" s="2">
        <f t="shared" si="2"/>
        <v>59.650000000000091</v>
      </c>
      <c r="H33" s="2">
        <f t="shared" si="2"/>
        <v>-28.9375</v>
      </c>
      <c r="I33" s="2">
        <f t="shared" si="2"/>
        <v>24.3125</v>
      </c>
    </row>
    <row r="34" spans="1:9" x14ac:dyDescent="0.3">
      <c r="A34" s="2">
        <v>66</v>
      </c>
      <c r="B34" s="2">
        <f t="shared" si="3"/>
        <v>494.96875</v>
      </c>
      <c r="C34" s="2">
        <f t="shared" si="2"/>
        <v>522.875</v>
      </c>
      <c r="D34" s="2">
        <f t="shared" si="2"/>
        <v>685.53125</v>
      </c>
      <c r="E34" s="2">
        <f t="shared" si="2"/>
        <v>303.19375000000002</v>
      </c>
      <c r="F34" s="2">
        <f t="shared" si="2"/>
        <v>425.625</v>
      </c>
      <c r="G34" s="2">
        <f t="shared" si="2"/>
        <v>439.65000000000009</v>
      </c>
      <c r="H34" s="2">
        <f t="shared" si="2"/>
        <v>429.0625</v>
      </c>
      <c r="I34" s="2">
        <f t="shared" si="2"/>
        <v>457.3125</v>
      </c>
    </row>
    <row r="35" spans="1:9" x14ac:dyDescent="0.3">
      <c r="A35" s="2">
        <v>67</v>
      </c>
      <c r="B35" s="2">
        <f t="shared" si="3"/>
        <v>90.96875</v>
      </c>
      <c r="C35" s="2">
        <f t="shared" si="2"/>
        <v>149.875</v>
      </c>
      <c r="D35" s="2">
        <f t="shared" si="2"/>
        <v>409.53125</v>
      </c>
      <c r="E35" s="2">
        <f t="shared" si="2"/>
        <v>50.193750000000023</v>
      </c>
      <c r="F35" s="2">
        <f t="shared" si="2"/>
        <v>291.625</v>
      </c>
      <c r="G35" s="2">
        <f t="shared" si="2"/>
        <v>-127.34999999999991</v>
      </c>
      <c r="H35" s="2">
        <f t="shared" si="2"/>
        <v>88.0625</v>
      </c>
      <c r="I35" s="2">
        <f t="shared" si="2"/>
        <v>334.3125</v>
      </c>
    </row>
    <row r="36" spans="1:9" x14ac:dyDescent="0.3">
      <c r="A36" s="2">
        <v>68</v>
      </c>
      <c r="B36" s="2">
        <f t="shared" si="3"/>
        <v>410.96875</v>
      </c>
      <c r="C36" s="2">
        <f t="shared" si="2"/>
        <v>502.875</v>
      </c>
      <c r="D36" s="2">
        <f t="shared" si="2"/>
        <v>621.53125</v>
      </c>
      <c r="E36" s="2">
        <f t="shared" si="2"/>
        <v>521.19375000000002</v>
      </c>
      <c r="F36" s="2">
        <f t="shared" si="2"/>
        <v>630.625</v>
      </c>
      <c r="G36" s="2">
        <f t="shared" si="2"/>
        <v>1142.6500000000001</v>
      </c>
      <c r="H36" s="2">
        <f t="shared" si="2"/>
        <v>655.0625</v>
      </c>
      <c r="I36" s="2">
        <f t="shared" si="2"/>
        <v>714.3125</v>
      </c>
    </row>
    <row r="37" spans="1:9" x14ac:dyDescent="0.3">
      <c r="A37" s="2">
        <v>69</v>
      </c>
      <c r="B37" s="2">
        <f t="shared" si="3"/>
        <v>-8.03125</v>
      </c>
      <c r="C37" s="2">
        <f t="shared" si="2"/>
        <v>-94.125</v>
      </c>
      <c r="D37" s="2">
        <f t="shared" si="2"/>
        <v>-187.46875</v>
      </c>
      <c r="E37" s="2">
        <f t="shared" si="2"/>
        <v>-89.806249999999977</v>
      </c>
      <c r="F37" s="2">
        <f t="shared" si="2"/>
        <v>9.625</v>
      </c>
      <c r="G37" s="2">
        <f t="shared" si="2"/>
        <v>-22.349999999999909</v>
      </c>
      <c r="H37" s="2">
        <f t="shared" si="2"/>
        <v>-89.9375</v>
      </c>
      <c r="I37" s="2">
        <f t="shared" si="2"/>
        <v>-88.6875</v>
      </c>
    </row>
    <row r="38" spans="1:9" x14ac:dyDescent="0.3">
      <c r="A38" s="2">
        <v>70</v>
      </c>
      <c r="B38" s="2">
        <f>B18-B$19</f>
        <v>205.96875</v>
      </c>
      <c r="C38" s="2">
        <f t="shared" si="2"/>
        <v>69.875</v>
      </c>
      <c r="D38" s="2">
        <f t="shared" si="2"/>
        <v>125.53125</v>
      </c>
      <c r="E38" s="2">
        <f t="shared" si="2"/>
        <v>220.19375000000002</v>
      </c>
      <c r="F38" s="2">
        <f t="shared" si="2"/>
        <v>-275.375</v>
      </c>
      <c r="G38" s="2">
        <f t="shared" si="2"/>
        <v>271.65000000000009</v>
      </c>
      <c r="H38" s="2">
        <f t="shared" si="2"/>
        <v>238.0625</v>
      </c>
      <c r="I38" s="2">
        <f t="shared" si="2"/>
        <v>161.3125</v>
      </c>
    </row>
    <row r="40" spans="1:9" x14ac:dyDescent="0.3">
      <c r="A40" s="22" t="s">
        <v>9</v>
      </c>
      <c r="B40" s="23"/>
      <c r="C40" s="23"/>
    </row>
    <row r="41" spans="1:9" x14ac:dyDescent="0.3">
      <c r="B41" s="3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3" t="s">
        <v>6</v>
      </c>
      <c r="I41" s="3" t="s">
        <v>7</v>
      </c>
    </row>
    <row r="42" spans="1:9" x14ac:dyDescent="0.3">
      <c r="A42" s="2">
        <v>55</v>
      </c>
      <c r="B42" s="2">
        <f>SUM(B$23:B23)</f>
        <v>53.96875</v>
      </c>
      <c r="C42" s="2">
        <f>SUM(C$23:C23)</f>
        <v>-36.125</v>
      </c>
      <c r="D42" s="2">
        <f>SUM(D$23:D23)</f>
        <v>70.53125</v>
      </c>
      <c r="E42" s="2">
        <f>SUM(E$23:E23)</f>
        <v>303.19375000000002</v>
      </c>
      <c r="F42" s="2">
        <f>SUM(F$23:F23)</f>
        <v>165.625</v>
      </c>
      <c r="G42" s="2">
        <f>SUM(G$23:G23)</f>
        <v>63.650000000000091</v>
      </c>
      <c r="H42" s="2">
        <f>SUM(H$23:H23)</f>
        <v>122.0625</v>
      </c>
      <c r="I42" s="2">
        <f>SUM(I$23:I23)</f>
        <v>183.3125</v>
      </c>
    </row>
    <row r="43" spans="1:9" x14ac:dyDescent="0.3">
      <c r="A43" s="2">
        <v>56</v>
      </c>
      <c r="B43" s="2">
        <f>SUM(B$23:B24)</f>
        <v>-267.0625</v>
      </c>
      <c r="C43" s="2">
        <f>SUM(C$23:C24)</f>
        <v>-356.25</v>
      </c>
      <c r="D43" s="2">
        <f>SUM(D$23:D24)</f>
        <v>-117.9375</v>
      </c>
      <c r="E43" s="2">
        <f>SUM(E$23:E24)</f>
        <v>35.387500000000045</v>
      </c>
      <c r="F43" s="2">
        <f>SUM(F$23:F24)</f>
        <v>-79.75</v>
      </c>
      <c r="G43" s="2">
        <f>SUM(G$23:G24)</f>
        <v>-221.69999999999982</v>
      </c>
      <c r="H43" s="2">
        <f>SUM(H$23:H24)</f>
        <v>25.125</v>
      </c>
      <c r="I43" s="2">
        <f>SUM(I$23:I24)</f>
        <v>-43.375</v>
      </c>
    </row>
    <row r="44" spans="1:9" x14ac:dyDescent="0.3">
      <c r="A44" s="2">
        <v>57</v>
      </c>
      <c r="B44" s="2">
        <f>SUM(B$23:B25)</f>
        <v>-357.09375</v>
      </c>
      <c r="C44" s="2">
        <f>SUM(C$23:C25)</f>
        <v>-495.375</v>
      </c>
      <c r="D44" s="2">
        <f>SUM(D$23:D25)</f>
        <v>-394.40625</v>
      </c>
      <c r="E44" s="2">
        <f>SUM(E$23:E25)</f>
        <v>-85.918749999999932</v>
      </c>
      <c r="F44" s="2">
        <f>SUM(F$23:F25)</f>
        <v>-41.125</v>
      </c>
      <c r="G44" s="2">
        <f>SUM(G$23:G25)</f>
        <v>-227.04999999999973</v>
      </c>
      <c r="H44" s="2">
        <f>SUM(H$23:H25)</f>
        <v>40.1875</v>
      </c>
      <c r="I44" s="2">
        <f>SUM(I$23:I25)</f>
        <v>-379.0625</v>
      </c>
    </row>
    <row r="45" spans="1:9" x14ac:dyDescent="0.3">
      <c r="A45" s="2">
        <v>58</v>
      </c>
      <c r="B45" s="2">
        <f>SUM(B$23:B26)</f>
        <v>-663.125</v>
      </c>
      <c r="C45" s="2">
        <f>SUM(C$23:C26)</f>
        <v>-626.5</v>
      </c>
      <c r="D45" s="2">
        <f>SUM(D$23:D26)</f>
        <v>-768.875</v>
      </c>
      <c r="E45" s="2">
        <f>SUM(E$23:E26)</f>
        <v>-200.02499999999986</v>
      </c>
      <c r="F45" s="2">
        <f>SUM(F$23:F26)</f>
        <v>-199.5</v>
      </c>
      <c r="G45" s="2">
        <f>SUM(G$23:G26)</f>
        <v>-604.79999999999961</v>
      </c>
      <c r="H45" s="2">
        <f>SUM(H$23:H26)</f>
        <v>-417.75</v>
      </c>
      <c r="I45" s="2">
        <f>SUM(I$23:I26)</f>
        <v>-853.75</v>
      </c>
    </row>
    <row r="46" spans="1:9" x14ac:dyDescent="0.3">
      <c r="A46" s="2">
        <v>59</v>
      </c>
      <c r="B46" s="2">
        <f>SUM(B$23:B27)</f>
        <v>-979.15625</v>
      </c>
      <c r="C46" s="2">
        <f>SUM(C$23:C27)</f>
        <v>-1068.625</v>
      </c>
      <c r="D46" s="2">
        <f>SUM(D$23:D27)</f>
        <v>-1312.84375</v>
      </c>
      <c r="E46" s="2">
        <f>SUM(E$23:E27)</f>
        <v>-471.1312499999998</v>
      </c>
      <c r="F46" s="2">
        <f>SUM(F$23:F27)</f>
        <v>-642.875</v>
      </c>
      <c r="G46" s="2">
        <f>SUM(G$23:G27)</f>
        <v>-1036.1499999999996</v>
      </c>
      <c r="H46" s="2">
        <f>SUM(H$23:H27)</f>
        <v>-845.6875</v>
      </c>
      <c r="I46" s="2">
        <f>SUM(I$23:I27)</f>
        <v>-1441.4375</v>
      </c>
    </row>
    <row r="47" spans="1:9" x14ac:dyDescent="0.3">
      <c r="A47" s="2">
        <v>60</v>
      </c>
      <c r="B47" s="2">
        <f>SUM(B$23:B28)</f>
        <v>-1188.1875</v>
      </c>
      <c r="C47" s="2">
        <f>SUM(C$23:C28)</f>
        <v>-1153.75</v>
      </c>
      <c r="D47" s="2">
        <f>SUM(D$23:D28)</f>
        <v>-1625.3125</v>
      </c>
      <c r="E47" s="2">
        <f>SUM(E$23:E28)</f>
        <v>-554.93749999999977</v>
      </c>
      <c r="F47" s="2">
        <f>SUM(F$23:F28)</f>
        <v>-796.25</v>
      </c>
      <c r="G47" s="2">
        <f>SUM(G$23:G28)</f>
        <v>-1242.4999999999995</v>
      </c>
      <c r="H47" s="2">
        <f>SUM(H$23:H28)</f>
        <v>-1076.625</v>
      </c>
      <c r="I47" s="2">
        <f>SUM(I$23:I28)</f>
        <v>-1855.125</v>
      </c>
    </row>
    <row r="48" spans="1:9" x14ac:dyDescent="0.3">
      <c r="A48" s="2">
        <v>61</v>
      </c>
      <c r="B48" s="2">
        <f>SUM(B$23:B29)</f>
        <v>-1255.21875</v>
      </c>
      <c r="C48" s="2">
        <f>SUM(C$23:C29)</f>
        <v>-1147.875</v>
      </c>
      <c r="D48" s="2">
        <f>SUM(D$23:D29)</f>
        <v>-1864.78125</v>
      </c>
      <c r="E48" s="2">
        <f>SUM(E$23:E29)</f>
        <v>-726.74374999999975</v>
      </c>
      <c r="F48" s="2">
        <f>SUM(F$23:F29)</f>
        <v>-899.625</v>
      </c>
      <c r="G48" s="2">
        <f>SUM(G$23:G29)</f>
        <v>-1397.8499999999995</v>
      </c>
      <c r="H48" s="2">
        <f>SUM(H$23:H29)</f>
        <v>-1176.5625</v>
      </c>
      <c r="I48" s="2">
        <f>SUM(I$23:I29)</f>
        <v>-2029.8125</v>
      </c>
    </row>
    <row r="49" spans="1:9" x14ac:dyDescent="0.3">
      <c r="A49" s="2">
        <v>62</v>
      </c>
      <c r="B49" s="2">
        <f>SUM(B$23:B30)</f>
        <v>-1280.25</v>
      </c>
      <c r="C49" s="2">
        <f>SUM(C$23:C30)</f>
        <v>-944</v>
      </c>
      <c r="D49" s="2">
        <f>SUM(D$23:D30)</f>
        <v>-1576.25</v>
      </c>
      <c r="E49" s="2">
        <f>SUM(E$23:E30)</f>
        <v>-824.54999999999973</v>
      </c>
      <c r="F49" s="2">
        <f>SUM(F$23:F30)</f>
        <v>-792</v>
      </c>
      <c r="G49" s="2">
        <f>SUM(G$23:G30)</f>
        <v>-1531.1999999999994</v>
      </c>
      <c r="H49" s="2">
        <f>SUM(H$23:H30)</f>
        <v>-1157.5</v>
      </c>
      <c r="I49" s="2">
        <f>SUM(I$23:I30)</f>
        <v>-1781.5</v>
      </c>
    </row>
    <row r="50" spans="1:9" x14ac:dyDescent="0.3">
      <c r="A50" s="2">
        <v>63</v>
      </c>
      <c r="B50" s="2">
        <f>SUM(B$23:B31)</f>
        <v>-1272.28125</v>
      </c>
      <c r="C50" s="2">
        <f>SUM(C$23:C31)</f>
        <v>-974.125</v>
      </c>
      <c r="D50" s="2">
        <f>SUM(D$23:D31)</f>
        <v>-1434.71875</v>
      </c>
      <c r="E50" s="2">
        <f>SUM(E$23:E31)</f>
        <v>-787.3562499999997</v>
      </c>
      <c r="F50" s="2">
        <f>SUM(F$23:F31)</f>
        <v>-852.375</v>
      </c>
      <c r="G50" s="2">
        <f>SUM(G$23:G31)</f>
        <v>-1590.5499999999993</v>
      </c>
      <c r="H50" s="2">
        <f>SUM(H$23:H31)</f>
        <v>-1116.4375</v>
      </c>
      <c r="I50" s="2">
        <f>SUM(I$23:I31)</f>
        <v>-1698.1875</v>
      </c>
    </row>
    <row r="51" spans="1:9" x14ac:dyDescent="0.3">
      <c r="A51" s="2">
        <v>64</v>
      </c>
      <c r="B51" s="2">
        <f>SUM(B$23:B32)</f>
        <v>-1279.8125</v>
      </c>
      <c r="C51" s="2">
        <f>SUM(C$23:C32)</f>
        <v>-1085.25</v>
      </c>
      <c r="D51" s="2">
        <f>SUM(D$23:D32)</f>
        <v>-1529.1875</v>
      </c>
      <c r="E51" s="2">
        <f>SUM(E$23:E32)</f>
        <v>-790.16249999999968</v>
      </c>
      <c r="F51" s="2">
        <f>SUM(F$23:F32)</f>
        <v>-964.75</v>
      </c>
      <c r="G51" s="2">
        <f>SUM(G$23:G32)</f>
        <v>-1763.8999999999992</v>
      </c>
      <c r="H51" s="2">
        <f>SUM(H$23:H32)</f>
        <v>-1291.375</v>
      </c>
      <c r="I51" s="2">
        <f>SUM(I$23:I32)</f>
        <v>-1602.875</v>
      </c>
    </row>
    <row r="52" spans="1:9" x14ac:dyDescent="0.3">
      <c r="A52" s="2">
        <v>65</v>
      </c>
      <c r="B52" s="2">
        <f>SUM(B$23:B33)</f>
        <v>-1194.84375</v>
      </c>
      <c r="C52" s="2">
        <f>SUM(C$23:C33)</f>
        <v>-1151.375</v>
      </c>
      <c r="D52" s="2">
        <f>SUM(D$23:D33)</f>
        <v>-1654.65625</v>
      </c>
      <c r="E52" s="2">
        <f>SUM(E$23:E33)</f>
        <v>-1004.9687499999997</v>
      </c>
      <c r="F52" s="2">
        <f>SUM(F$23:F33)</f>
        <v>-1082.125</v>
      </c>
      <c r="G52" s="2">
        <f>SUM(G$23:G33)</f>
        <v>-1704.2499999999991</v>
      </c>
      <c r="H52" s="2">
        <f>SUM(H$23:H33)</f>
        <v>-1320.3125</v>
      </c>
      <c r="I52" s="2">
        <f>SUM(I$23:I33)</f>
        <v>-1578.5625</v>
      </c>
    </row>
    <row r="53" spans="1:9" x14ac:dyDescent="0.3">
      <c r="A53" s="2">
        <v>66</v>
      </c>
      <c r="B53" s="2">
        <f>SUM(B$23:B34)</f>
        <v>-699.875</v>
      </c>
      <c r="C53" s="2">
        <f>SUM(C$23:C34)</f>
        <v>-628.5</v>
      </c>
      <c r="D53" s="2">
        <f>SUM(D$23:D34)</f>
        <v>-969.125</v>
      </c>
      <c r="E53" s="2">
        <f>SUM(E$23:E34)</f>
        <v>-701.77499999999964</v>
      </c>
      <c r="F53" s="2">
        <f>SUM(F$23:F34)</f>
        <v>-656.5</v>
      </c>
      <c r="G53" s="2">
        <f>SUM(G$23:G34)</f>
        <v>-1264.599999999999</v>
      </c>
      <c r="H53" s="2">
        <f>SUM(H$23:H34)</f>
        <v>-891.25</v>
      </c>
      <c r="I53" s="2">
        <f>SUM(I$23:I34)</f>
        <v>-1121.25</v>
      </c>
    </row>
    <row r="54" spans="1:9" x14ac:dyDescent="0.3">
      <c r="A54" s="2">
        <v>67</v>
      </c>
      <c r="B54" s="2">
        <f>SUM(B$23:B35)</f>
        <v>-608.90625</v>
      </c>
      <c r="C54" s="2">
        <f>SUM(C$23:C35)</f>
        <v>-478.625</v>
      </c>
      <c r="D54" s="2">
        <f>SUM(D$23:D35)</f>
        <v>-559.59375</v>
      </c>
      <c r="E54" s="2">
        <f>SUM(E$23:E35)</f>
        <v>-651.58124999999961</v>
      </c>
      <c r="F54" s="2">
        <f>SUM(F$23:F35)</f>
        <v>-364.875</v>
      </c>
      <c r="G54" s="2">
        <f>SUM(G$23:G35)</f>
        <v>-1391.9499999999989</v>
      </c>
      <c r="H54" s="2">
        <f>SUM(H$23:H35)</f>
        <v>-803.1875</v>
      </c>
      <c r="I54" s="2">
        <f>SUM(I$23:I35)</f>
        <v>-786.9375</v>
      </c>
    </row>
    <row r="55" spans="1:9" x14ac:dyDescent="0.3">
      <c r="A55" s="2">
        <v>68</v>
      </c>
      <c r="B55" s="2">
        <f>SUM(B$23:B36)</f>
        <v>-197.9375</v>
      </c>
      <c r="C55" s="2">
        <f>SUM(C$23:C36)</f>
        <v>24.25</v>
      </c>
      <c r="D55" s="2">
        <f>SUM(D$23:D36)</f>
        <v>61.9375</v>
      </c>
      <c r="E55" s="2">
        <f>SUM(E$23:E36)</f>
        <v>-130.38749999999959</v>
      </c>
      <c r="F55" s="2">
        <f>SUM(F$23:F36)</f>
        <v>265.75</v>
      </c>
      <c r="G55" s="2">
        <f>SUM(G$23:G36)</f>
        <v>-249.29999999999882</v>
      </c>
      <c r="H55" s="2">
        <f>SUM(H$23:H36)</f>
        <v>-148.125</v>
      </c>
      <c r="I55" s="2">
        <f>SUM(I$23:I36)</f>
        <v>-72.625</v>
      </c>
    </row>
    <row r="56" spans="1:9" x14ac:dyDescent="0.3">
      <c r="A56" s="2">
        <v>69</v>
      </c>
      <c r="B56" s="2">
        <f>SUM(B$23:B37)</f>
        <v>-205.96875</v>
      </c>
      <c r="C56" s="2">
        <f>SUM(C$23:C37)</f>
        <v>-69.875</v>
      </c>
      <c r="D56" s="2">
        <f>SUM(D$23:D37)</f>
        <v>-125.53125</v>
      </c>
      <c r="E56" s="2">
        <f>SUM(E$23:E37)</f>
        <v>-220.19374999999957</v>
      </c>
      <c r="F56" s="2">
        <f>SUM(F$23:F37)</f>
        <v>275.375</v>
      </c>
      <c r="G56" s="2">
        <f>SUM(G$23:G37)</f>
        <v>-271.64999999999873</v>
      </c>
      <c r="H56" s="2">
        <f>SUM(H$23:H37)</f>
        <v>-238.0625</v>
      </c>
      <c r="I56" s="2">
        <f>SUM(I$23:I37)</f>
        <v>-161.3125</v>
      </c>
    </row>
    <row r="57" spans="1:9" x14ac:dyDescent="0.3">
      <c r="A57" s="2">
        <v>70</v>
      </c>
      <c r="B57" s="2">
        <f>SUM(B$23:B38)</f>
        <v>0</v>
      </c>
      <c r="C57" s="2">
        <f>SUM(C$23:C38)</f>
        <v>0</v>
      </c>
      <c r="D57" s="2">
        <f>SUM(D$23:D38)</f>
        <v>0</v>
      </c>
      <c r="E57" s="2">
        <f>SUM(E$23:E38)</f>
        <v>4.5474735088646412E-13</v>
      </c>
      <c r="F57" s="2">
        <f>SUM(F$23:F38)</f>
        <v>0</v>
      </c>
      <c r="G57" s="2">
        <f>SUM(G$23:G38)</f>
        <v>1.3642420526593924E-12</v>
      </c>
      <c r="H57" s="2">
        <f>SUM(H$23:H38)</f>
        <v>0</v>
      </c>
      <c r="I57" s="2">
        <f>SUM(I$23:I38)</f>
        <v>0</v>
      </c>
    </row>
    <row r="58" spans="1:9" x14ac:dyDescent="0.3">
      <c r="A58" s="24" t="s">
        <v>32</v>
      </c>
      <c r="B58" s="21" t="str">
        <f>IF(MIN(B42:B56)&lt;0,IF(MAX(B42:B56)&lt;0,"OUI","NON"),"OUI")</f>
        <v>NON</v>
      </c>
      <c r="C58" s="21" t="str">
        <f t="shared" ref="C58:I58" si="4">IF(MIN(C42:C56)&lt;0,IF(MAX(C42:C56)&lt;0,"OUI","NON"),"OUI")</f>
        <v>NON</v>
      </c>
      <c r="D58" s="21" t="str">
        <f t="shared" si="4"/>
        <v>NON</v>
      </c>
      <c r="E58" s="21" t="str">
        <f t="shared" si="4"/>
        <v>NON</v>
      </c>
      <c r="F58" s="21" t="str">
        <f t="shared" si="4"/>
        <v>NON</v>
      </c>
      <c r="G58" s="21" t="str">
        <f t="shared" si="4"/>
        <v>NON</v>
      </c>
      <c r="H58" s="21" t="str">
        <f t="shared" si="4"/>
        <v>NON</v>
      </c>
      <c r="I58" s="21" t="str">
        <f t="shared" si="4"/>
        <v>NON</v>
      </c>
    </row>
    <row r="59" spans="1:9" x14ac:dyDescent="0.3">
      <c r="A59" s="24"/>
      <c r="B59" s="21"/>
      <c r="C59" s="21"/>
      <c r="D59" s="21"/>
      <c r="E59" s="21"/>
      <c r="F59" s="21"/>
      <c r="G59" s="21"/>
      <c r="H59" s="21"/>
      <c r="I59" s="21"/>
    </row>
  </sheetData>
  <mergeCells count="11">
    <mergeCell ref="A21:C21"/>
    <mergeCell ref="A40:C40"/>
    <mergeCell ref="A58:A59"/>
    <mergeCell ref="B58:B59"/>
    <mergeCell ref="C58:C59"/>
    <mergeCell ref="I58:I59"/>
    <mergeCell ref="D58:D59"/>
    <mergeCell ref="E58:E59"/>
    <mergeCell ref="F58:F59"/>
    <mergeCell ref="G58:G59"/>
    <mergeCell ref="H58:H59"/>
  </mergeCells>
  <conditionalFormatting sqref="B58:I59">
    <cfRule type="containsText" dxfId="3" priority="1" operator="containsText" text="OUI">
      <formula>NOT(ISERROR(SEARCH("OUI",B58)))</formula>
    </cfRule>
  </conditionalFormatting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"/>
  <sheetViews>
    <sheetView workbookViewId="0">
      <selection activeCell="E14" sqref="E14"/>
    </sheetView>
  </sheetViews>
  <sheetFormatPr defaultColWidth="9.109375" defaultRowHeight="14.4" x14ac:dyDescent="0.3"/>
  <cols>
    <col min="1" max="1" width="11.33203125" style="1" customWidth="1"/>
    <col min="2" max="2" width="9.109375" style="1"/>
    <col min="3" max="3" width="12.6640625" style="1" bestFit="1" customWidth="1"/>
    <col min="4" max="16384" width="9.109375" style="1"/>
  </cols>
  <sheetData>
    <row r="2" spans="1:10" x14ac:dyDescent="0.3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10</v>
      </c>
    </row>
    <row r="3" spans="1:10" x14ac:dyDescent="0.3">
      <c r="A3" s="2">
        <v>55</v>
      </c>
      <c r="B3" s="2">
        <v>865</v>
      </c>
      <c r="C3" s="2">
        <v>1030</v>
      </c>
      <c r="D3" s="2">
        <v>1190</v>
      </c>
      <c r="E3" s="2">
        <v>1202</v>
      </c>
      <c r="F3" s="2">
        <v>1226</v>
      </c>
      <c r="G3" s="2">
        <v>1373</v>
      </c>
      <c r="H3" s="2">
        <v>1533</v>
      </c>
      <c r="I3" s="2">
        <v>1663</v>
      </c>
      <c r="J3" s="2">
        <v>601</v>
      </c>
    </row>
    <row r="4" spans="1:10" x14ac:dyDescent="0.3">
      <c r="A4" s="2">
        <v>56</v>
      </c>
      <c r="B4" s="2">
        <v>490</v>
      </c>
      <c r="C4" s="2">
        <v>746</v>
      </c>
      <c r="D4" s="2">
        <v>931</v>
      </c>
      <c r="E4" s="2">
        <v>631</v>
      </c>
      <c r="F4" s="2">
        <v>815</v>
      </c>
      <c r="G4" s="2">
        <v>1024</v>
      </c>
      <c r="H4" s="2">
        <v>1314</v>
      </c>
      <c r="I4" s="2">
        <v>1253</v>
      </c>
      <c r="J4" s="2">
        <v>453</v>
      </c>
    </row>
    <row r="5" spans="1:10" x14ac:dyDescent="0.3">
      <c r="A5" s="2">
        <v>57</v>
      </c>
      <c r="B5" s="2">
        <v>721</v>
      </c>
      <c r="C5" s="2">
        <v>927</v>
      </c>
      <c r="D5" s="2">
        <v>843</v>
      </c>
      <c r="E5" s="2">
        <v>777.5</v>
      </c>
      <c r="F5" s="2">
        <v>1099</v>
      </c>
      <c r="G5" s="2">
        <v>1304</v>
      </c>
      <c r="H5" s="2">
        <v>1426</v>
      </c>
      <c r="I5" s="2">
        <v>1144</v>
      </c>
      <c r="J5" s="2">
        <v>468</v>
      </c>
    </row>
    <row r="6" spans="1:10" x14ac:dyDescent="0.3">
      <c r="A6" s="2">
        <v>58</v>
      </c>
      <c r="B6" s="2">
        <v>505</v>
      </c>
      <c r="C6" s="2">
        <v>935</v>
      </c>
      <c r="D6" s="2">
        <v>745</v>
      </c>
      <c r="E6" s="2">
        <v>784.7</v>
      </c>
      <c r="F6" s="2">
        <v>902</v>
      </c>
      <c r="G6" s="2">
        <v>931.6</v>
      </c>
      <c r="H6" s="2">
        <v>953</v>
      </c>
      <c r="I6" s="2">
        <v>1005</v>
      </c>
      <c r="J6" s="2">
        <v>391</v>
      </c>
    </row>
    <row r="7" spans="1:10" x14ac:dyDescent="0.3">
      <c r="A7" s="2">
        <v>59</v>
      </c>
      <c r="B7" s="2">
        <v>495</v>
      </c>
      <c r="C7" s="2">
        <v>624</v>
      </c>
      <c r="D7" s="2">
        <v>575.5</v>
      </c>
      <c r="E7" s="2">
        <v>627.70000000000005</v>
      </c>
      <c r="F7" s="2">
        <v>617</v>
      </c>
      <c r="G7" s="2">
        <v>878</v>
      </c>
      <c r="H7" s="2">
        <v>983</v>
      </c>
      <c r="I7" s="2">
        <v>892</v>
      </c>
      <c r="J7" s="2">
        <v>346</v>
      </c>
    </row>
    <row r="8" spans="1:10" x14ac:dyDescent="0.3">
      <c r="A8" s="2">
        <v>60</v>
      </c>
      <c r="B8" s="2">
        <v>602</v>
      </c>
      <c r="C8" s="2">
        <v>981</v>
      </c>
      <c r="D8" s="2">
        <v>807</v>
      </c>
      <c r="E8" s="2">
        <v>815</v>
      </c>
      <c r="F8" s="2">
        <v>907</v>
      </c>
      <c r="G8" s="2">
        <v>1103</v>
      </c>
      <c r="H8" s="2">
        <v>1180</v>
      </c>
      <c r="I8" s="2">
        <v>1066</v>
      </c>
      <c r="J8" s="2">
        <v>430</v>
      </c>
    </row>
    <row r="9" spans="1:10" x14ac:dyDescent="0.3">
      <c r="A9" s="2">
        <v>61</v>
      </c>
      <c r="B9" s="2">
        <v>744</v>
      </c>
      <c r="C9" s="2">
        <v>1072</v>
      </c>
      <c r="D9" s="2">
        <v>880</v>
      </c>
      <c r="E9" s="2">
        <v>727</v>
      </c>
      <c r="F9" s="2">
        <v>957</v>
      </c>
      <c r="G9" s="2">
        <v>1154</v>
      </c>
      <c r="H9" s="2">
        <v>1311</v>
      </c>
      <c r="I9" s="2">
        <v>1305</v>
      </c>
      <c r="J9" s="2">
        <v>490</v>
      </c>
    </row>
    <row r="10" spans="1:10" x14ac:dyDescent="0.3">
      <c r="A10" s="2">
        <v>62</v>
      </c>
      <c r="B10" s="2">
        <v>786</v>
      </c>
      <c r="C10" s="2">
        <v>1270</v>
      </c>
      <c r="D10" s="2">
        <v>1408</v>
      </c>
      <c r="E10" s="2">
        <v>801</v>
      </c>
      <c r="F10" s="2">
        <v>1168</v>
      </c>
      <c r="G10" s="2">
        <v>1176</v>
      </c>
      <c r="H10" s="2">
        <v>1430</v>
      </c>
      <c r="I10" s="2">
        <v>1728</v>
      </c>
      <c r="J10" s="2">
        <v>641</v>
      </c>
    </row>
    <row r="11" spans="1:10" x14ac:dyDescent="0.3">
      <c r="A11" s="2">
        <v>63</v>
      </c>
      <c r="B11" s="2">
        <v>819</v>
      </c>
      <c r="C11" s="2">
        <v>1036</v>
      </c>
      <c r="D11" s="2">
        <v>1261</v>
      </c>
      <c r="E11" s="2">
        <v>936</v>
      </c>
      <c r="F11" s="2">
        <v>1000</v>
      </c>
      <c r="G11" s="2">
        <v>1250</v>
      </c>
      <c r="H11" s="2">
        <v>1452</v>
      </c>
      <c r="I11" s="2">
        <v>1563</v>
      </c>
      <c r="J11" s="2">
        <v>548</v>
      </c>
    </row>
    <row r="12" spans="1:10" x14ac:dyDescent="0.3">
      <c r="A12" s="2">
        <v>64</v>
      </c>
      <c r="B12" s="2">
        <v>803.5</v>
      </c>
      <c r="C12" s="2">
        <v>955</v>
      </c>
      <c r="D12" s="2">
        <v>1025</v>
      </c>
      <c r="E12" s="2">
        <v>896</v>
      </c>
      <c r="F12" s="2">
        <v>948</v>
      </c>
      <c r="G12" s="2">
        <v>1136</v>
      </c>
      <c r="H12" s="2">
        <v>1236</v>
      </c>
      <c r="I12" s="2">
        <v>1575</v>
      </c>
      <c r="J12" s="2">
        <v>542</v>
      </c>
    </row>
    <row r="13" spans="1:10" x14ac:dyDescent="0.3">
      <c r="A13" s="2">
        <v>65</v>
      </c>
      <c r="B13" s="2">
        <v>896</v>
      </c>
      <c r="C13" s="2">
        <v>1000</v>
      </c>
      <c r="D13" s="2">
        <v>994</v>
      </c>
      <c r="E13" s="2">
        <v>684</v>
      </c>
      <c r="F13" s="2">
        <v>943</v>
      </c>
      <c r="G13" s="2">
        <v>1369</v>
      </c>
      <c r="H13" s="2">
        <v>1382</v>
      </c>
      <c r="I13" s="2">
        <v>1504</v>
      </c>
      <c r="J13" s="2">
        <v>518</v>
      </c>
    </row>
    <row r="14" spans="1:10" x14ac:dyDescent="0.3">
      <c r="A14" s="2">
        <v>66</v>
      </c>
      <c r="B14" s="2">
        <v>1306</v>
      </c>
      <c r="C14" s="2">
        <v>1589</v>
      </c>
      <c r="D14" s="2">
        <v>1805</v>
      </c>
      <c r="E14" s="2">
        <v>1202</v>
      </c>
      <c r="F14" s="2">
        <v>1486</v>
      </c>
      <c r="G14" s="2">
        <v>1749</v>
      </c>
      <c r="H14" s="2">
        <v>1840</v>
      </c>
      <c r="I14" s="2">
        <v>1937</v>
      </c>
      <c r="J14" s="2">
        <v>758</v>
      </c>
    </row>
    <row r="15" spans="1:10" x14ac:dyDescent="0.3">
      <c r="A15" s="2">
        <v>67</v>
      </c>
      <c r="B15" s="2">
        <v>902</v>
      </c>
      <c r="C15" s="2">
        <v>1216</v>
      </c>
      <c r="D15" s="2">
        <v>1529</v>
      </c>
      <c r="E15" s="2">
        <v>949</v>
      </c>
      <c r="F15" s="2">
        <v>1352</v>
      </c>
      <c r="G15" s="2">
        <v>1182</v>
      </c>
      <c r="H15" s="2">
        <v>1499</v>
      </c>
      <c r="I15" s="2">
        <v>1814</v>
      </c>
      <c r="J15" s="2">
        <v>623</v>
      </c>
    </row>
    <row r="16" spans="1:10" x14ac:dyDescent="0.3">
      <c r="A16" s="2">
        <v>68</v>
      </c>
      <c r="B16" s="2">
        <v>1222</v>
      </c>
      <c r="C16" s="2">
        <v>1569</v>
      </c>
      <c r="D16" s="2">
        <v>1741</v>
      </c>
      <c r="E16" s="2">
        <v>1420</v>
      </c>
      <c r="F16" s="2">
        <v>1691</v>
      </c>
      <c r="G16" s="2">
        <v>2452</v>
      </c>
      <c r="H16" s="2">
        <v>2066</v>
      </c>
      <c r="I16" s="2">
        <v>2194</v>
      </c>
      <c r="J16" s="2">
        <v>912</v>
      </c>
    </row>
    <row r="17" spans="1:10" x14ac:dyDescent="0.3">
      <c r="A17" s="2">
        <v>69</v>
      </c>
      <c r="B17" s="2">
        <v>803</v>
      </c>
      <c r="C17" s="2">
        <v>972</v>
      </c>
      <c r="D17" s="2">
        <v>932</v>
      </c>
      <c r="E17" s="2">
        <v>809</v>
      </c>
      <c r="F17" s="2">
        <v>1070</v>
      </c>
      <c r="G17" s="2">
        <v>1287</v>
      </c>
      <c r="H17" s="2">
        <v>1321</v>
      </c>
      <c r="I17" s="2">
        <v>1391</v>
      </c>
      <c r="J17" s="2">
        <v>518</v>
      </c>
    </row>
    <row r="18" spans="1:10" x14ac:dyDescent="0.3">
      <c r="A18" s="2">
        <v>70</v>
      </c>
      <c r="B18" s="2">
        <v>1017</v>
      </c>
      <c r="C18" s="2">
        <v>1136</v>
      </c>
      <c r="D18" s="2">
        <v>1245</v>
      </c>
      <c r="E18" s="2">
        <v>1119</v>
      </c>
      <c r="F18" s="2">
        <v>785</v>
      </c>
      <c r="G18" s="2">
        <v>1581</v>
      </c>
      <c r="H18" s="2">
        <v>1649</v>
      </c>
      <c r="I18" s="2">
        <v>1641</v>
      </c>
      <c r="J18" s="2">
        <v>632</v>
      </c>
    </row>
    <row r="19" spans="1:10" x14ac:dyDescent="0.3">
      <c r="A19" s="3" t="s">
        <v>27</v>
      </c>
      <c r="B19" s="2">
        <f>AVERAGE(B3:B18)</f>
        <v>811.03125</v>
      </c>
      <c r="C19" s="2">
        <f t="shared" ref="C19:I19" si="0">AVERAGE(C3:C18)</f>
        <v>1066.125</v>
      </c>
      <c r="D19" s="2">
        <f t="shared" si="0"/>
        <v>1119.46875</v>
      </c>
      <c r="E19" s="2">
        <f t="shared" si="0"/>
        <v>898.80624999999998</v>
      </c>
      <c r="F19" s="2">
        <f t="shared" si="0"/>
        <v>1060.375</v>
      </c>
      <c r="G19" s="2">
        <f t="shared" si="0"/>
        <v>1309.3499999999999</v>
      </c>
      <c r="H19" s="2">
        <f t="shared" si="0"/>
        <v>1410.9375</v>
      </c>
      <c r="I19" s="2">
        <f t="shared" si="0"/>
        <v>1479.6875</v>
      </c>
      <c r="J19" s="3">
        <f>AVERAGE(J3:J18)</f>
        <v>554.4375</v>
      </c>
    </row>
    <row r="21" spans="1:10" x14ac:dyDescent="0.3">
      <c r="A21" s="22" t="s">
        <v>11</v>
      </c>
      <c r="B21" s="23"/>
      <c r="C21" s="23"/>
    </row>
    <row r="22" spans="1:10" x14ac:dyDescent="0.3">
      <c r="B22" s="3" t="s">
        <v>0</v>
      </c>
      <c r="C22" s="3" t="s">
        <v>1</v>
      </c>
      <c r="D22" s="3" t="s">
        <v>2</v>
      </c>
      <c r="E22" s="3" t="s">
        <v>3</v>
      </c>
      <c r="F22" s="3" t="s">
        <v>4</v>
      </c>
      <c r="G22" s="3" t="s">
        <v>5</v>
      </c>
      <c r="H22" s="3" t="s">
        <v>6</v>
      </c>
      <c r="I22" s="3" t="s">
        <v>7</v>
      </c>
    </row>
    <row r="23" spans="1:10" x14ac:dyDescent="0.3">
      <c r="A23" s="2">
        <v>55</v>
      </c>
      <c r="B23" s="2">
        <f>($J3/$J$19)-(B3/B$19)</f>
        <v>1.743814593902937E-2</v>
      </c>
      <c r="C23" s="2">
        <f t="shared" ref="B23:I32" si="1">($J3/$J$19)-(C3/C$19)</f>
        <v>0.11786590721353984</v>
      </c>
      <c r="D23" s="2">
        <f t="shared" si="1"/>
        <v>2.0977297625473401E-2</v>
      </c>
      <c r="E23" s="2">
        <f t="shared" si="1"/>
        <v>-0.25334786158401701</v>
      </c>
      <c r="F23" s="2">
        <f t="shared" si="1"/>
        <v>-7.2213229631529652E-2</v>
      </c>
      <c r="G23" s="2">
        <f t="shared" si="1"/>
        <v>3.5369606123249797E-2</v>
      </c>
      <c r="H23" s="2">
        <f t="shared" si="1"/>
        <v>-2.5301151124776933E-3</v>
      </c>
      <c r="I23" s="2">
        <f t="shared" si="1"/>
        <v>-3.990444285492023E-2</v>
      </c>
    </row>
    <row r="24" spans="1:10" x14ac:dyDescent="0.3">
      <c r="A24" s="2">
        <v>56</v>
      </c>
      <c r="B24" s="2">
        <f t="shared" si="1"/>
        <v>0.2128752267909807</v>
      </c>
      <c r="C24" s="2">
        <f t="shared" si="1"/>
        <v>0.11731396984796305</v>
      </c>
      <c r="D24" s="2">
        <f t="shared" si="1"/>
        <v>-1.460017256338797E-2</v>
      </c>
      <c r="E24" s="2">
        <f t="shared" si="1"/>
        <v>0.11500200945006023</v>
      </c>
      <c r="F24" s="2">
        <f t="shared" si="1"/>
        <v>4.8448286096552051E-2</v>
      </c>
      <c r="G24" s="2">
        <f t="shared" si="1"/>
        <v>3.4976863615308385E-2</v>
      </c>
      <c r="H24" s="2">
        <f t="shared" si="1"/>
        <v>-0.11425137940603802</v>
      </c>
      <c r="I24" s="2">
        <f t="shared" si="1"/>
        <v>-2.9756120729398816E-2</v>
      </c>
    </row>
    <row r="25" spans="1:10" x14ac:dyDescent="0.3">
      <c r="A25" s="2">
        <v>57</v>
      </c>
      <c r="B25" s="2">
        <f t="shared" si="1"/>
        <v>-4.4892889999730401E-2</v>
      </c>
      <c r="C25" s="2">
        <f>($J5/$J$19)-(C5/C$19)</f>
        <v>-2.540529629104038E-2</v>
      </c>
      <c r="D25" s="2">
        <f t="shared" si="1"/>
        <v>9.1062989582672782E-2</v>
      </c>
      <c r="E25" s="2">
        <f t="shared" si="1"/>
        <v>-2.0937514645295474E-2</v>
      </c>
      <c r="F25" s="2">
        <f t="shared" si="1"/>
        <v>-0.19232704403017187</v>
      </c>
      <c r="G25" s="2">
        <f t="shared" si="1"/>
        <v>-0.15181525439950194</v>
      </c>
      <c r="H25" s="2">
        <f t="shared" si="1"/>
        <v>-0.16657677729254039</v>
      </c>
      <c r="I25" s="2">
        <f t="shared" si="1"/>
        <v>7.0962529090851323E-2</v>
      </c>
    </row>
    <row r="26" spans="1:10" x14ac:dyDescent="0.3">
      <c r="A26" s="2">
        <v>58</v>
      </c>
      <c r="B26" s="2">
        <f t="shared" si="1"/>
        <v>8.2555207202489433E-2</v>
      </c>
      <c r="C26" s="2">
        <f t="shared" si="1"/>
        <v>-0.1717886018034791</v>
      </c>
      <c r="D26" s="2">
        <f t="shared" si="1"/>
        <v>3.9725018201173246E-2</v>
      </c>
      <c r="E26" s="2">
        <f t="shared" si="1"/>
        <v>-0.16782763483321417</v>
      </c>
      <c r="F26" s="2">
        <f t="shared" si="1"/>
        <v>-0.14542320764520678</v>
      </c>
      <c r="G26" s="2">
        <f t="shared" si="1"/>
        <v>-6.2788178140573692E-3</v>
      </c>
      <c r="H26" s="2">
        <f t="shared" si="1"/>
        <v>2.9781822961900239E-2</v>
      </c>
      <c r="I26" s="2">
        <f t="shared" si="1"/>
        <v>2.6021788067070006E-2</v>
      </c>
    </row>
    <row r="27" spans="1:10" x14ac:dyDescent="0.3">
      <c r="A27" s="2">
        <v>59</v>
      </c>
      <c r="B27" s="2">
        <f t="shared" si="1"/>
        <v>1.3721847097992068E-2</v>
      </c>
      <c r="C27" s="2">
        <f t="shared" si="1"/>
        <v>3.8758691278790836E-2</v>
      </c>
      <c r="D27" s="2">
        <f t="shared" si="1"/>
        <v>0.10997278157456436</v>
      </c>
      <c r="E27" s="2">
        <f t="shared" si="1"/>
        <v>-7.4314843131115915E-2</v>
      </c>
      <c r="F27" s="2">
        <f t="shared" si="1"/>
        <v>4.2186290927821002E-2</v>
      </c>
      <c r="G27" s="2">
        <f t="shared" si="1"/>
        <v>-4.6505816578271908E-2</v>
      </c>
      <c r="H27" s="2">
        <f t="shared" si="1"/>
        <v>-7.2643976734074411E-2</v>
      </c>
      <c r="I27" s="2">
        <f t="shared" si="1"/>
        <v>2.1225923083616483E-2</v>
      </c>
    </row>
    <row r="28" spans="1:10" x14ac:dyDescent="0.3">
      <c r="A28" s="2">
        <v>60</v>
      </c>
      <c r="B28" s="2">
        <f t="shared" si="1"/>
        <v>3.3295952735558854E-2</v>
      </c>
      <c r="C28" s="2">
        <f t="shared" si="1"/>
        <v>-0.14459394994966945</v>
      </c>
      <c r="D28" s="2">
        <f t="shared" si="1"/>
        <v>5.4683167704332458E-2</v>
      </c>
      <c r="E28" s="2">
        <f t="shared" si="1"/>
        <v>-0.13119745350683987</v>
      </c>
      <c r="F28" s="2">
        <f t="shared" si="1"/>
        <v>-7.9796958229787274E-2</v>
      </c>
      <c r="G28" s="2">
        <f t="shared" si="1"/>
        <v>-6.6841902763840944E-2</v>
      </c>
      <c r="H28" s="2">
        <f t="shared" si="1"/>
        <v>-6.0762550413437921E-2</v>
      </c>
      <c r="I28" s="2">
        <f t="shared" si="1"/>
        <v>5.5138429658854182E-2</v>
      </c>
    </row>
    <row r="29" spans="1:10" x14ac:dyDescent="0.3">
      <c r="A29" s="2">
        <v>61</v>
      </c>
      <c r="B29" s="2">
        <f t="shared" si="1"/>
        <v>-3.3571990865462475E-2</v>
      </c>
      <c r="C29" s="2">
        <f t="shared" si="1"/>
        <v>-0.12173200641563753</v>
      </c>
      <c r="D29" s="2">
        <f t="shared" si="1"/>
        <v>9.7691453728209532E-2</v>
      </c>
      <c r="E29" s="2">
        <f t="shared" si="1"/>
        <v>7.492797617756064E-2</v>
      </c>
      <c r="F29" s="2">
        <f t="shared" si="1"/>
        <v>-1.8732299719825263E-2</v>
      </c>
      <c r="G29" s="2">
        <f t="shared" si="1"/>
        <v>2.4252611795144707E-3</v>
      </c>
      <c r="H29" s="2">
        <f t="shared" si="1"/>
        <v>-4.539083077450845E-2</v>
      </c>
      <c r="I29" s="2">
        <f t="shared" si="1"/>
        <v>1.8356266167287583E-3</v>
      </c>
    </row>
    <row r="30" spans="1:10" x14ac:dyDescent="0.3">
      <c r="A30" s="2">
        <v>62</v>
      </c>
      <c r="B30" s="2">
        <f t="shared" si="1"/>
        <v>0.18699018898409014</v>
      </c>
      <c r="C30" s="2">
        <f t="shared" si="1"/>
        <v>-3.5103216450683483E-2</v>
      </c>
      <c r="D30" s="2">
        <f t="shared" si="1"/>
        <v>-0.10161273614736621</v>
      </c>
      <c r="E30" s="2">
        <f t="shared" si="1"/>
        <v>0.26494465101943121</v>
      </c>
      <c r="F30" s="2">
        <f t="shared" si="1"/>
        <v>5.4629593122999642E-2</v>
      </c>
      <c r="G30" s="2">
        <f t="shared" si="1"/>
        <v>0.25797113161769725</v>
      </c>
      <c r="H30" s="2">
        <f t="shared" si="1"/>
        <v>0.14261618450653524</v>
      </c>
      <c r="I30" s="2">
        <f t="shared" si="1"/>
        <v>-1.1687444953401682E-2</v>
      </c>
    </row>
    <row r="31" spans="1:10" x14ac:dyDescent="0.3">
      <c r="A31" s="2">
        <v>63</v>
      </c>
      <c r="B31" s="2">
        <f t="shared" si="1"/>
        <v>-2.1436320574348966E-2</v>
      </c>
      <c r="C31" s="2">
        <f t="shared" si="1"/>
        <v>1.6645669652877837E-2</v>
      </c>
      <c r="D31" s="2">
        <f t="shared" si="1"/>
        <v>-0.13803802260750875</v>
      </c>
      <c r="E31" s="2">
        <f t="shared" si="1"/>
        <v>-5.2992143423893689E-2</v>
      </c>
      <c r="F31" s="2">
        <f t="shared" si="1"/>
        <v>4.5326537350630081E-2</v>
      </c>
      <c r="G31" s="2">
        <f t="shared" si="1"/>
        <v>3.3716967552084531E-2</v>
      </c>
      <c r="H31" s="2">
        <f t="shared" si="1"/>
        <v>-4.0713856902797718E-2</v>
      </c>
      <c r="I31" s="2">
        <f t="shared" si="1"/>
        <v>-6.7914985137790373E-2</v>
      </c>
    </row>
    <row r="32" spans="1:10" x14ac:dyDescent="0.3">
      <c r="A32" s="2">
        <v>64</v>
      </c>
      <c r="B32" s="2">
        <f t="shared" si="1"/>
        <v>-1.3146628668683769E-2</v>
      </c>
      <c r="C32" s="2">
        <f t="shared" si="1"/>
        <v>8.1799972426922052E-2</v>
      </c>
      <c r="D32" s="2">
        <f t="shared" si="1"/>
        <v>6.1954479890234726E-2</v>
      </c>
      <c r="E32" s="2">
        <f t="shared" si="1"/>
        <v>-1.9310448896766697E-2</v>
      </c>
      <c r="F32" s="2">
        <f t="shared" si="1"/>
        <v>8.3544013501284264E-2</v>
      </c>
      <c r="G32" s="2">
        <f t="shared" si="1"/>
        <v>0.10996129022293399</v>
      </c>
      <c r="H32" s="2">
        <f t="shared" si="1"/>
        <v>0.10155406526398492</v>
      </c>
      <c r="I32" s="2">
        <f t="shared" si="1"/>
        <v>-8.6846584453430187E-2</v>
      </c>
    </row>
    <row r="33" spans="1:9" x14ac:dyDescent="0.3">
      <c r="A33" s="2">
        <v>65</v>
      </c>
      <c r="B33" s="2">
        <f t="shared" ref="B33:I38" si="2">($J13/$J$19)-(B13/B$19)</f>
        <v>-0.17048606934564126</v>
      </c>
      <c r="C33" s="2">
        <f t="shared" si="2"/>
        <v>-3.6960771170694295E-3</v>
      </c>
      <c r="D33" s="2">
        <f t="shared" si="2"/>
        <v>4.6359071016233711E-2</v>
      </c>
      <c r="E33" s="2">
        <f t="shared" si="2"/>
        <v>0.17327084457587016</v>
      </c>
      <c r="F33" s="2">
        <f t="shared" si="2"/>
        <v>4.4972211160602571E-2</v>
      </c>
      <c r="G33" s="2">
        <f t="shared" si="2"/>
        <v>-0.11127671676044926</v>
      </c>
      <c r="H33" s="2">
        <f t="shared" si="2"/>
        <v>-4.5210347951498253E-2</v>
      </c>
      <c r="I33" s="2">
        <f t="shared" si="2"/>
        <v>-8.2150595232356127E-2</v>
      </c>
    </row>
    <row r="34" spans="1:9" x14ac:dyDescent="0.3">
      <c r="A34" s="2">
        <v>66</v>
      </c>
      <c r="B34" s="2">
        <f t="shared" si="2"/>
        <v>-0.24314414205820745</v>
      </c>
      <c r="C34" s="2">
        <f t="shared" si="2"/>
        <v>-0.12329297410299578</v>
      </c>
      <c r="D34" s="2">
        <f t="shared" si="2"/>
        <v>-0.24522054763844681</v>
      </c>
      <c r="E34" s="2">
        <f t="shared" si="2"/>
        <v>2.9822017798239786E-2</v>
      </c>
      <c r="F34" s="2">
        <f t="shared" si="2"/>
        <v>-3.4239625152019393E-2</v>
      </c>
      <c r="G34" s="2">
        <f t="shared" si="2"/>
        <v>3.1374098099541836E-2</v>
      </c>
      <c r="H34" s="2">
        <f t="shared" si="2"/>
        <v>6.305393924209346E-2</v>
      </c>
      <c r="I34" s="2">
        <f t="shared" si="2"/>
        <v>5.8091202102838135E-2</v>
      </c>
    </row>
    <row r="35" spans="1:9" x14ac:dyDescent="0.3">
      <c r="A35" s="2">
        <v>67</v>
      </c>
      <c r="B35" s="2">
        <f t="shared" si="2"/>
        <v>1.1497071505694345E-2</v>
      </c>
      <c r="C35" s="2">
        <f t="shared" si="2"/>
        <v>-1.6917831871075872E-2</v>
      </c>
      <c r="D35" s="2">
        <f t="shared" si="2"/>
        <v>-0.24216505586012071</v>
      </c>
      <c r="E35" s="2">
        <f t="shared" si="2"/>
        <v>6.781646310876388E-2</v>
      </c>
      <c r="F35" s="2">
        <f t="shared" si="2"/>
        <v>-0.15135926099016817</v>
      </c>
      <c r="G35" s="2">
        <f t="shared" si="2"/>
        <v>0.22092336873323581</v>
      </c>
      <c r="H35" s="2">
        <f t="shared" si="2"/>
        <v>6.1247193531799971E-2</v>
      </c>
      <c r="I35" s="2">
        <f t="shared" si="2"/>
        <v>-0.10227316159092248</v>
      </c>
    </row>
    <row r="36" spans="1:9" x14ac:dyDescent="0.3">
      <c r="A36" s="2">
        <v>68</v>
      </c>
      <c r="B36" s="2">
        <f t="shared" si="2"/>
        <v>0.13818668931471967</v>
      </c>
      <c r="C36" s="2">
        <f t="shared" si="2"/>
        <v>0.17322554218627384</v>
      </c>
      <c r="D36" s="2">
        <f t="shared" si="2"/>
        <v>8.9708416926188139E-2</v>
      </c>
      <c r="E36" s="2">
        <f t="shared" si="2"/>
        <v>6.5037077969778201E-2</v>
      </c>
      <c r="F36" s="2">
        <f t="shared" si="2"/>
        <v>5.0191532680431861E-2</v>
      </c>
      <c r="G36" s="2">
        <f t="shared" si="2"/>
        <v>-0.22777453785440782</v>
      </c>
      <c r="H36" s="2">
        <f t="shared" si="2"/>
        <v>0.18063574205547139</v>
      </c>
      <c r="I36" s="2">
        <f t="shared" si="2"/>
        <v>0.16216487000045343</v>
      </c>
    </row>
    <row r="37" spans="1:9" x14ac:dyDescent="0.3">
      <c r="A37" s="2">
        <v>69</v>
      </c>
      <c r="B37" s="2">
        <f t="shared" si="2"/>
        <v>-5.5817244932278576E-2</v>
      </c>
      <c r="C37" s="2">
        <f t="shared" si="2"/>
        <v>2.2567259733675127E-2</v>
      </c>
      <c r="D37" s="2">
        <f t="shared" si="2"/>
        <v>0.10174248390739304</v>
      </c>
      <c r="E37" s="2">
        <f t="shared" si="2"/>
        <v>3.419749033517594E-2</v>
      </c>
      <c r="F37" s="2">
        <f t="shared" si="2"/>
        <v>-7.4796738503431492E-2</v>
      </c>
      <c r="G37" s="2">
        <f t="shared" si="2"/>
        <v>-4.8650222698510159E-2</v>
      </c>
      <c r="H37" s="2">
        <f t="shared" si="2"/>
        <v>-1.9766823922513499E-3</v>
      </c>
      <c r="I37" s="2">
        <f t="shared" si="2"/>
        <v>-5.7831189915957815E-3</v>
      </c>
    </row>
    <row r="38" spans="1:9" x14ac:dyDescent="0.3">
      <c r="A38" s="2">
        <v>70</v>
      </c>
      <c r="B38" s="2">
        <f t="shared" si="2"/>
        <v>-0.1140650431262018</v>
      </c>
      <c r="C38" s="2">
        <f t="shared" si="2"/>
        <v>7.4352941661608218E-2</v>
      </c>
      <c r="D38" s="2">
        <f t="shared" si="2"/>
        <v>2.775937466035483E-2</v>
      </c>
      <c r="E38" s="2">
        <f t="shared" si="2"/>
        <v>-0.10509063041373778</v>
      </c>
      <c r="F38" s="2">
        <f t="shared" si="2"/>
        <v>0.39958989906181819</v>
      </c>
      <c r="G38" s="2">
        <f t="shared" si="2"/>
        <v>-6.7575318274527785E-2</v>
      </c>
      <c r="H38" s="2">
        <f t="shared" si="2"/>
        <v>-2.8832430582161228E-2</v>
      </c>
      <c r="I38" s="2">
        <f t="shared" si="2"/>
        <v>3.0876085323402691E-2</v>
      </c>
    </row>
    <row r="40" spans="1:9" x14ac:dyDescent="0.3">
      <c r="A40" s="22" t="s">
        <v>12</v>
      </c>
      <c r="B40" s="23"/>
      <c r="C40" s="23"/>
      <c r="D40" s="23"/>
      <c r="E40" s="23"/>
    </row>
    <row r="41" spans="1:9" x14ac:dyDescent="0.3">
      <c r="B41" s="3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3" t="s">
        <v>6</v>
      </c>
      <c r="I41" s="3" t="s">
        <v>7</v>
      </c>
    </row>
    <row r="42" spans="1:9" x14ac:dyDescent="0.3">
      <c r="A42" s="2">
        <v>55</v>
      </c>
      <c r="B42" s="2">
        <f>SUM(B$23:B23)</f>
        <v>1.743814593902937E-2</v>
      </c>
      <c r="C42" s="2">
        <f>SUM(C$23:C23)</f>
        <v>0.11786590721353984</v>
      </c>
      <c r="D42" s="2">
        <f>SUM(D$23:D23)</f>
        <v>2.0977297625473401E-2</v>
      </c>
      <c r="E42" s="2">
        <f>SUM(E$23:E23)</f>
        <v>-0.25334786158401701</v>
      </c>
      <c r="F42" s="2">
        <f>SUM(F$23:F23)</f>
        <v>-7.2213229631529652E-2</v>
      </c>
      <c r="G42" s="2">
        <f>SUM(G$23:G23)</f>
        <v>3.5369606123249797E-2</v>
      </c>
      <c r="H42" s="2">
        <f>SUM(H$23:H23)</f>
        <v>-2.5301151124776933E-3</v>
      </c>
      <c r="I42" s="2">
        <f>SUM(I$23:I23)</f>
        <v>-3.990444285492023E-2</v>
      </c>
    </row>
    <row r="43" spans="1:9" x14ac:dyDescent="0.3">
      <c r="A43" s="2">
        <v>56</v>
      </c>
      <c r="B43" s="2">
        <f>SUM(B$23:B24)</f>
        <v>0.23031337273001007</v>
      </c>
      <c r="C43" s="2">
        <f>SUM(C$23:C24)</f>
        <v>0.2351798770615029</v>
      </c>
      <c r="D43" s="2">
        <f>SUM(D$23:D24)</f>
        <v>6.3771250620854314E-3</v>
      </c>
      <c r="E43" s="2">
        <f>SUM(E$23:E24)</f>
        <v>-0.13834585213395678</v>
      </c>
      <c r="F43" s="2">
        <f>SUM(F$23:F24)</f>
        <v>-2.3764943534977601E-2</v>
      </c>
      <c r="G43" s="2">
        <f>SUM(G$23:G24)</f>
        <v>7.0346469738558182E-2</v>
      </c>
      <c r="H43" s="2">
        <f>SUM(H$23:H24)</f>
        <v>-0.11678149451851572</v>
      </c>
      <c r="I43" s="2">
        <f>SUM(I$23:I24)</f>
        <v>-6.9660563584319046E-2</v>
      </c>
    </row>
    <row r="44" spans="1:9" x14ac:dyDescent="0.3">
      <c r="A44" s="2">
        <v>57</v>
      </c>
      <c r="B44" s="2">
        <f>SUM(B$23:B25)</f>
        <v>0.18542048273027967</v>
      </c>
      <c r="C44" s="2">
        <f>SUM(C$23:C25)</f>
        <v>0.20977458077046252</v>
      </c>
      <c r="D44" s="2">
        <f>SUM(D$23:D25)</f>
        <v>9.7440114644758213E-2</v>
      </c>
      <c r="E44" s="2">
        <f>SUM(E$23:E25)</f>
        <v>-0.15928336677925226</v>
      </c>
      <c r="F44" s="2">
        <f>SUM(F$23:F25)</f>
        <v>-0.21609198756514947</v>
      </c>
      <c r="G44" s="2">
        <f>SUM(G$23:G25)</f>
        <v>-8.146878466094376E-2</v>
      </c>
      <c r="H44" s="2">
        <f>SUM(H$23:H25)</f>
        <v>-0.28335827181105611</v>
      </c>
      <c r="I44" s="2">
        <f>SUM(I$23:I25)</f>
        <v>1.3019655065322766E-3</v>
      </c>
    </row>
    <row r="45" spans="1:9" x14ac:dyDescent="0.3">
      <c r="A45" s="2">
        <v>58</v>
      </c>
      <c r="B45" s="2">
        <f>SUM(B$23:B26)</f>
        <v>0.2679756899327691</v>
      </c>
      <c r="C45" s="2">
        <f>SUM(C$23:C26)</f>
        <v>3.7985978966983414E-2</v>
      </c>
      <c r="D45" s="2">
        <f>SUM(D$23:D26)</f>
        <v>0.13716513284593146</v>
      </c>
      <c r="E45" s="2">
        <f>SUM(E$23:E26)</f>
        <v>-0.32711100161246642</v>
      </c>
      <c r="F45" s="2">
        <f>SUM(F$23:F26)</f>
        <v>-0.36151519521035624</v>
      </c>
      <c r="G45" s="2">
        <f>SUM(G$23:G26)</f>
        <v>-8.774760247500113E-2</v>
      </c>
      <c r="H45" s="2">
        <f>SUM(H$23:H26)</f>
        <v>-0.25357644884915587</v>
      </c>
      <c r="I45" s="2">
        <f>SUM(I$23:I26)</f>
        <v>2.7323753573602283E-2</v>
      </c>
    </row>
    <row r="46" spans="1:9" x14ac:dyDescent="0.3">
      <c r="A46" s="2">
        <v>59</v>
      </c>
      <c r="B46" s="2">
        <f>SUM(B$23:B27)</f>
        <v>0.28169753703076117</v>
      </c>
      <c r="C46" s="2">
        <f>SUM(C$23:C27)</f>
        <v>7.6744670245774249E-2</v>
      </c>
      <c r="D46" s="2">
        <f>SUM(D$23:D27)</f>
        <v>0.24713791442049582</v>
      </c>
      <c r="E46" s="2">
        <f>SUM(E$23:E27)</f>
        <v>-0.40142584474358234</v>
      </c>
      <c r="F46" s="2">
        <f>SUM(F$23:F27)</f>
        <v>-0.31932890428253524</v>
      </c>
      <c r="G46" s="2">
        <f>SUM(G$23:G27)</f>
        <v>-0.13425341905327304</v>
      </c>
      <c r="H46" s="2">
        <f>SUM(H$23:H27)</f>
        <v>-0.32622042558323028</v>
      </c>
      <c r="I46" s="2">
        <f>SUM(I$23:I27)</f>
        <v>4.8549676657218765E-2</v>
      </c>
    </row>
    <row r="47" spans="1:9" x14ac:dyDescent="0.3">
      <c r="A47" s="2">
        <v>60</v>
      </c>
      <c r="B47" s="2">
        <f>SUM(B$23:B28)</f>
        <v>0.31499348976632002</v>
      </c>
      <c r="C47" s="2">
        <f>SUM(C$23:C28)</f>
        <v>-6.7849279703895204E-2</v>
      </c>
      <c r="D47" s="2">
        <f>SUM(D$23:D28)</f>
        <v>0.30182108212482828</v>
      </c>
      <c r="E47" s="2">
        <f>SUM(E$23:E28)</f>
        <v>-0.53262329825042221</v>
      </c>
      <c r="F47" s="2">
        <f>SUM(F$23:F28)</f>
        <v>-0.39912586251232252</v>
      </c>
      <c r="G47" s="2">
        <f>SUM(G$23:G28)</f>
        <v>-0.20109532181711398</v>
      </c>
      <c r="H47" s="2">
        <f>SUM(H$23:H28)</f>
        <v>-0.3869829759966682</v>
      </c>
      <c r="I47" s="2">
        <f>SUM(I$23:I28)</f>
        <v>0.10368810631607295</v>
      </c>
    </row>
    <row r="48" spans="1:9" x14ac:dyDescent="0.3">
      <c r="A48" s="2">
        <v>61</v>
      </c>
      <c r="B48" s="2">
        <f>SUM(B$23:B29)</f>
        <v>0.28142149890085755</v>
      </c>
      <c r="C48" s="2">
        <f>SUM(C$23:C29)</f>
        <v>-0.18958128611953273</v>
      </c>
      <c r="D48" s="2">
        <f>SUM(D$23:D29)</f>
        <v>0.39951253585303781</v>
      </c>
      <c r="E48" s="2">
        <f>SUM(E$23:E29)</f>
        <v>-0.45769532207286157</v>
      </c>
      <c r="F48" s="2">
        <f>SUM(F$23:F29)</f>
        <v>-0.41785816223214778</v>
      </c>
      <c r="G48" s="2">
        <f>SUM(G$23:G29)</f>
        <v>-0.19867006063759951</v>
      </c>
      <c r="H48" s="2">
        <f>SUM(H$23:H29)</f>
        <v>-0.43237380677117665</v>
      </c>
      <c r="I48" s="2">
        <f>SUM(I$23:I29)</f>
        <v>0.10552373293280171</v>
      </c>
    </row>
    <row r="49" spans="1:9" x14ac:dyDescent="0.3">
      <c r="A49" s="2">
        <v>62</v>
      </c>
      <c r="B49" s="2">
        <f>SUM(B$23:B30)</f>
        <v>0.46841168788494769</v>
      </c>
      <c r="C49" s="2">
        <f>SUM(C$23:C30)</f>
        <v>-0.22468450257021622</v>
      </c>
      <c r="D49" s="2">
        <f>SUM(D$23:D30)</f>
        <v>0.2978997997056716</v>
      </c>
      <c r="E49" s="2">
        <f>SUM(E$23:E30)</f>
        <v>-0.19275067105343036</v>
      </c>
      <c r="F49" s="2">
        <f>SUM(F$23:F30)</f>
        <v>-0.36322856910914814</v>
      </c>
      <c r="G49" s="2">
        <f>SUM(G$23:G30)</f>
        <v>5.9301070980097736E-2</v>
      </c>
      <c r="H49" s="2">
        <f>SUM(H$23:H30)</f>
        <v>-0.28975762226464141</v>
      </c>
      <c r="I49" s="2">
        <f>SUM(I$23:I30)</f>
        <v>9.3836287979400024E-2</v>
      </c>
    </row>
    <row r="50" spans="1:9" x14ac:dyDescent="0.3">
      <c r="A50" s="2">
        <v>63</v>
      </c>
      <c r="B50" s="2">
        <f>SUM(B$23:B31)</f>
        <v>0.44697536731059873</v>
      </c>
      <c r="C50" s="2">
        <f>SUM(C$23:C31)</f>
        <v>-0.20803883291733838</v>
      </c>
      <c r="D50" s="2">
        <f>SUM(D$23:D31)</f>
        <v>0.15986177709816285</v>
      </c>
      <c r="E50" s="2">
        <f>SUM(E$23:E31)</f>
        <v>-0.24574281447732405</v>
      </c>
      <c r="F50" s="2">
        <f>SUM(F$23:F31)</f>
        <v>-0.31790203175851806</v>
      </c>
      <c r="G50" s="2">
        <f>SUM(G$23:G31)</f>
        <v>9.3018038532182268E-2</v>
      </c>
      <c r="H50" s="2">
        <f>SUM(H$23:H31)</f>
        <v>-0.33047147916743913</v>
      </c>
      <c r="I50" s="2">
        <f>SUM(I$23:I31)</f>
        <v>2.592130284160965E-2</v>
      </c>
    </row>
    <row r="51" spans="1:9" x14ac:dyDescent="0.3">
      <c r="A51" s="2">
        <v>64</v>
      </c>
      <c r="B51" s="2">
        <f>SUM(B$23:B32)</f>
        <v>0.43382873864191496</v>
      </c>
      <c r="C51" s="2">
        <f>SUM(C$23:C32)</f>
        <v>-0.12623886049041633</v>
      </c>
      <c r="D51" s="2">
        <f>SUM(D$23:D32)</f>
        <v>0.22181625698839758</v>
      </c>
      <c r="E51" s="2">
        <f>SUM(E$23:E32)</f>
        <v>-0.26505326337409074</v>
      </c>
      <c r="F51" s="2">
        <f>SUM(F$23:F32)</f>
        <v>-0.23435801825723379</v>
      </c>
      <c r="G51" s="2">
        <f>SUM(G$23:G32)</f>
        <v>0.20297932875511626</v>
      </c>
      <c r="H51" s="2">
        <f>SUM(H$23:H32)</f>
        <v>-0.22891741390345421</v>
      </c>
      <c r="I51" s="2">
        <f>SUM(I$23:I32)</f>
        <v>-6.0925281611820536E-2</v>
      </c>
    </row>
    <row r="52" spans="1:9" x14ac:dyDescent="0.3">
      <c r="A52" s="2">
        <v>65</v>
      </c>
      <c r="B52" s="2">
        <f>SUM(B$23:B33)</f>
        <v>0.2633426692962737</v>
      </c>
      <c r="C52" s="2">
        <f>SUM(C$23:C33)</f>
        <v>-0.12993493760748576</v>
      </c>
      <c r="D52" s="2">
        <f>SUM(D$23:D33)</f>
        <v>0.26817532800463129</v>
      </c>
      <c r="E52" s="2">
        <f>SUM(E$23:E33)</f>
        <v>-9.1782418798220577E-2</v>
      </c>
      <c r="F52" s="2">
        <f>SUM(F$23:F33)</f>
        <v>-0.18938580709663122</v>
      </c>
      <c r="G52" s="2">
        <f>SUM(G$23:G33)</f>
        <v>9.1702611994667005E-2</v>
      </c>
      <c r="H52" s="2">
        <f>SUM(H$23:H33)</f>
        <v>-0.27412776185495247</v>
      </c>
      <c r="I52" s="2">
        <f>SUM(I$23:I33)</f>
        <v>-0.14307587684417666</v>
      </c>
    </row>
    <row r="53" spans="1:9" x14ac:dyDescent="0.3">
      <c r="A53" s="2">
        <v>66</v>
      </c>
      <c r="B53" s="2">
        <f>SUM(B$23:B34)</f>
        <v>2.0198527238066255E-2</v>
      </c>
      <c r="C53" s="2">
        <f>SUM(C$23:C34)</f>
        <v>-0.25322791171048153</v>
      </c>
      <c r="D53" s="2">
        <f>SUM(D$23:D34)</f>
        <v>2.295478036618448E-2</v>
      </c>
      <c r="E53" s="2">
        <f>SUM(E$23:E34)</f>
        <v>-6.1960400999980791E-2</v>
      </c>
      <c r="F53" s="2">
        <f>SUM(F$23:F34)</f>
        <v>-0.22362543224865061</v>
      </c>
      <c r="G53" s="2">
        <f>SUM(G$23:G34)</f>
        <v>0.12307671009420884</v>
      </c>
      <c r="H53" s="2">
        <f>SUM(H$23:H34)</f>
        <v>-0.21107382261285901</v>
      </c>
      <c r="I53" s="2">
        <f>SUM(I$23:I34)</f>
        <v>-8.4984674741338528E-2</v>
      </c>
    </row>
    <row r="54" spans="1:9" x14ac:dyDescent="0.3">
      <c r="A54" s="2">
        <v>67</v>
      </c>
      <c r="B54" s="2">
        <f>SUM(B$23:B35)</f>
        <v>3.16955987437606E-2</v>
      </c>
      <c r="C54" s="2">
        <f>SUM(C$23:C35)</f>
        <v>-0.27014574358155741</v>
      </c>
      <c r="D54" s="2">
        <f>SUM(D$23:D35)</f>
        <v>-0.21921027549393624</v>
      </c>
      <c r="E54" s="2">
        <f>SUM(E$23:E35)</f>
        <v>5.8560621087830889E-3</v>
      </c>
      <c r="F54" s="2">
        <f>SUM(F$23:F35)</f>
        <v>-0.37498469323881878</v>
      </c>
      <c r="G54" s="2">
        <f>SUM(G$23:G35)</f>
        <v>0.34400007882744466</v>
      </c>
      <c r="H54" s="2">
        <f>SUM(H$23:H35)</f>
        <v>-0.14982662908105904</v>
      </c>
      <c r="I54" s="2">
        <f>SUM(I$23:I35)</f>
        <v>-0.18725783633226101</v>
      </c>
    </row>
    <row r="55" spans="1:9" x14ac:dyDescent="0.3">
      <c r="A55" s="2">
        <v>68</v>
      </c>
      <c r="B55" s="2">
        <f>SUM(B$23:B36)</f>
        <v>0.16988228805848027</v>
      </c>
      <c r="C55" s="2">
        <f>SUM(C$23:C36)</f>
        <v>-9.6920201395283567E-2</v>
      </c>
      <c r="D55" s="2">
        <f>SUM(D$23:D36)</f>
        <v>-0.1295018585677481</v>
      </c>
      <c r="E55" s="2">
        <f>SUM(E$23:E36)</f>
        <v>7.089314007856129E-2</v>
      </c>
      <c r="F55" s="2">
        <f>SUM(F$23:F36)</f>
        <v>-0.32479316055838692</v>
      </c>
      <c r="G55" s="2">
        <f>SUM(G$23:G36)</f>
        <v>0.11622554097303683</v>
      </c>
      <c r="H55" s="2">
        <f>SUM(H$23:H36)</f>
        <v>3.0809112974412356E-2</v>
      </c>
      <c r="I55" s="2">
        <f>SUM(I$23:I36)</f>
        <v>-2.5092966331807576E-2</v>
      </c>
    </row>
    <row r="56" spans="1:9" x14ac:dyDescent="0.3">
      <c r="A56" s="2">
        <v>69</v>
      </c>
      <c r="B56" s="2">
        <f>SUM(B$23:B37)</f>
        <v>0.11406504312620169</v>
      </c>
      <c r="C56" s="2">
        <f>SUM(C$23:C37)</f>
        <v>-7.435294166160844E-2</v>
      </c>
      <c r="D56" s="2">
        <f>SUM(D$23:D37)</f>
        <v>-2.7759374660355052E-2</v>
      </c>
      <c r="E56" s="2">
        <f>SUM(E$23:E37)</f>
        <v>0.10509063041373723</v>
      </c>
      <c r="F56" s="2">
        <f>SUM(F$23:F37)</f>
        <v>-0.39958989906181841</v>
      </c>
      <c r="G56" s="2">
        <f>SUM(G$23:G37)</f>
        <v>6.7575318274526675E-2</v>
      </c>
      <c r="H56" s="2">
        <f>SUM(H$23:H37)</f>
        <v>2.8832430582161006E-2</v>
      </c>
      <c r="I56" s="2">
        <f>SUM(I$23:I37)</f>
        <v>-3.0876085323403357E-2</v>
      </c>
    </row>
    <row r="57" spans="1:9" x14ac:dyDescent="0.3">
      <c r="A57" s="2">
        <v>70</v>
      </c>
      <c r="B57" s="2">
        <f>SUM(B$23:B38)</f>
        <v>-1.1102230246251565E-16</v>
      </c>
      <c r="C57" s="2">
        <f>SUM(C$23:C38)</f>
        <v>-2.2204460492503131E-16</v>
      </c>
      <c r="D57" s="2">
        <f>SUM(D$23:D38)</f>
        <v>-2.2204460492503131E-16</v>
      </c>
      <c r="E57" s="2">
        <f>SUM(E$23:E38)</f>
        <v>-5.5511151231257827E-16</v>
      </c>
      <c r="F57" s="2">
        <f>SUM(F$23:F38)</f>
        <v>0</v>
      </c>
      <c r="G57" s="2">
        <f>SUM(G$23:G38)</f>
        <v>-1.1102230246251565E-15</v>
      </c>
      <c r="H57" s="2">
        <f>SUM(H$23:H38)</f>
        <v>-2.2204460492503131E-16</v>
      </c>
      <c r="I57" s="2">
        <f>SUM(I$23:I38)</f>
        <v>-6.6613381477509392E-16</v>
      </c>
    </row>
    <row r="58" spans="1:9" x14ac:dyDescent="0.3">
      <c r="A58" s="24" t="s">
        <v>32</v>
      </c>
      <c r="B58" s="21" t="str">
        <f>IF(MIN(B42:B56)&lt;0,IF(MAX(B42:B56)&lt;0,"OUI","NON"),"OUI")</f>
        <v>OUI</v>
      </c>
      <c r="C58" s="21" t="str">
        <f t="shared" ref="C58:I58" si="3">IF(MIN(C42:C56)&lt;0,IF(MAX(C42:C56)&lt;0,"OUI","NON"),"OUI")</f>
        <v>NON</v>
      </c>
      <c r="D58" s="21" t="str">
        <f t="shared" si="3"/>
        <v>NON</v>
      </c>
      <c r="E58" s="21" t="str">
        <f t="shared" si="3"/>
        <v>NON</v>
      </c>
      <c r="F58" s="21" t="str">
        <f t="shared" si="3"/>
        <v>OUI</v>
      </c>
      <c r="G58" s="21" t="str">
        <f t="shared" si="3"/>
        <v>NON</v>
      </c>
      <c r="H58" s="21" t="str">
        <f t="shared" si="3"/>
        <v>NON</v>
      </c>
      <c r="I58" s="21" t="str">
        <f t="shared" si="3"/>
        <v>NON</v>
      </c>
    </row>
    <row r="59" spans="1:9" x14ac:dyDescent="0.3">
      <c r="A59" s="24"/>
      <c r="B59" s="21"/>
      <c r="C59" s="21"/>
      <c r="D59" s="21"/>
      <c r="E59" s="21"/>
      <c r="F59" s="21"/>
      <c r="G59" s="21"/>
      <c r="H59" s="21"/>
      <c r="I59" s="21"/>
    </row>
  </sheetData>
  <mergeCells count="11">
    <mergeCell ref="F58:F59"/>
    <mergeCell ref="G58:G59"/>
    <mergeCell ref="H58:H59"/>
    <mergeCell ref="I58:I59"/>
    <mergeCell ref="A21:C21"/>
    <mergeCell ref="A40:E40"/>
    <mergeCell ref="A58:A59"/>
    <mergeCell ref="B58:B59"/>
    <mergeCell ref="C58:C59"/>
    <mergeCell ref="D58:D59"/>
    <mergeCell ref="E58:E59"/>
  </mergeCells>
  <conditionalFormatting sqref="B58:I59">
    <cfRule type="containsText" dxfId="2" priority="1" operator="containsText" text="OUI">
      <formula>NOT(ISERROR(SEARCH("OUI",B58)))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workbookViewId="0">
      <selection activeCell="D6" sqref="D6"/>
    </sheetView>
  </sheetViews>
  <sheetFormatPr defaultColWidth="9.109375" defaultRowHeight="14.4" x14ac:dyDescent="0.3"/>
  <cols>
    <col min="1" max="2" width="9.109375" style="1"/>
    <col min="3" max="3" width="10" style="1" customWidth="1"/>
    <col min="4" max="16384" width="9.109375" style="1"/>
  </cols>
  <sheetData>
    <row r="2" spans="1:10" x14ac:dyDescent="0.3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10</v>
      </c>
    </row>
    <row r="3" spans="1:10" x14ac:dyDescent="0.3">
      <c r="A3" s="2">
        <v>55</v>
      </c>
      <c r="B3" s="2">
        <v>865</v>
      </c>
      <c r="C3" s="2">
        <v>1030</v>
      </c>
      <c r="D3" s="2">
        <v>1190</v>
      </c>
      <c r="E3" s="2">
        <v>1202</v>
      </c>
      <c r="F3" s="2">
        <v>1226</v>
      </c>
      <c r="G3" s="2">
        <v>1373</v>
      </c>
      <c r="H3" s="2">
        <v>1533</v>
      </c>
      <c r="I3" s="2">
        <v>1663</v>
      </c>
      <c r="J3" s="2">
        <v>601</v>
      </c>
    </row>
    <row r="4" spans="1:10" x14ac:dyDescent="0.3">
      <c r="A4" s="2">
        <v>56</v>
      </c>
      <c r="B4" s="2">
        <v>490</v>
      </c>
      <c r="C4" s="2">
        <v>746</v>
      </c>
      <c r="D4" s="2">
        <v>931</v>
      </c>
      <c r="E4" s="2">
        <v>631</v>
      </c>
      <c r="F4" s="2">
        <v>815</v>
      </c>
      <c r="G4" s="2">
        <v>1024</v>
      </c>
      <c r="H4" s="2">
        <v>1314</v>
      </c>
      <c r="I4" s="2">
        <v>1253</v>
      </c>
      <c r="J4" s="2">
        <v>453</v>
      </c>
    </row>
    <row r="5" spans="1:10" x14ac:dyDescent="0.3">
      <c r="A5" s="2">
        <v>57</v>
      </c>
      <c r="B5" s="2">
        <v>721</v>
      </c>
      <c r="C5" s="2">
        <v>927</v>
      </c>
      <c r="D5" s="2">
        <v>843</v>
      </c>
      <c r="E5" s="2">
        <v>777.5</v>
      </c>
      <c r="F5" s="2">
        <v>1099</v>
      </c>
      <c r="G5" s="2">
        <v>1304</v>
      </c>
      <c r="H5" s="2">
        <v>1426</v>
      </c>
      <c r="I5" s="2">
        <v>1144</v>
      </c>
      <c r="J5" s="2">
        <v>468</v>
      </c>
    </row>
    <row r="6" spans="1:10" x14ac:dyDescent="0.3">
      <c r="A6" s="2">
        <v>58</v>
      </c>
      <c r="B6" s="2">
        <v>505</v>
      </c>
      <c r="C6" s="2">
        <v>935</v>
      </c>
      <c r="D6" s="2">
        <v>745</v>
      </c>
      <c r="E6" s="2">
        <v>784.7</v>
      </c>
      <c r="F6" s="2">
        <v>902</v>
      </c>
      <c r="G6" s="2">
        <v>931.6</v>
      </c>
      <c r="H6" s="2">
        <v>953</v>
      </c>
      <c r="I6" s="2">
        <v>1005</v>
      </c>
      <c r="J6" s="2">
        <v>391</v>
      </c>
    </row>
    <row r="7" spans="1:10" x14ac:dyDescent="0.3">
      <c r="A7" s="2">
        <v>59</v>
      </c>
      <c r="B7" s="2">
        <v>495</v>
      </c>
      <c r="C7" s="2">
        <v>624</v>
      </c>
      <c r="D7" s="2">
        <v>575.5</v>
      </c>
      <c r="E7" s="2">
        <v>627.70000000000005</v>
      </c>
      <c r="F7" s="2">
        <v>617</v>
      </c>
      <c r="G7" s="2">
        <v>878</v>
      </c>
      <c r="H7" s="2">
        <v>983</v>
      </c>
      <c r="I7" s="2">
        <v>892</v>
      </c>
      <c r="J7" s="2">
        <v>346</v>
      </c>
    </row>
    <row r="8" spans="1:10" x14ac:dyDescent="0.3">
      <c r="A8" s="2">
        <v>60</v>
      </c>
      <c r="B8" s="2">
        <v>602</v>
      </c>
      <c r="C8" s="2">
        <v>981</v>
      </c>
      <c r="D8" s="2">
        <v>807</v>
      </c>
      <c r="E8" s="2">
        <v>815</v>
      </c>
      <c r="F8" s="2">
        <v>907</v>
      </c>
      <c r="G8" s="2">
        <v>1103</v>
      </c>
      <c r="H8" s="2">
        <v>1180</v>
      </c>
      <c r="I8" s="2">
        <v>1066</v>
      </c>
      <c r="J8" s="2">
        <v>430</v>
      </c>
    </row>
    <row r="9" spans="1:10" x14ac:dyDescent="0.3">
      <c r="A9" s="2">
        <v>61</v>
      </c>
      <c r="B9" s="2">
        <v>744</v>
      </c>
      <c r="C9" s="2">
        <v>1072</v>
      </c>
      <c r="D9" s="2">
        <v>880</v>
      </c>
      <c r="E9" s="2">
        <v>727</v>
      </c>
      <c r="F9" s="2">
        <v>957</v>
      </c>
      <c r="G9" s="2">
        <v>1154</v>
      </c>
      <c r="H9" s="2">
        <v>1311</v>
      </c>
      <c r="I9" s="2">
        <v>1305</v>
      </c>
      <c r="J9" s="2">
        <v>490</v>
      </c>
    </row>
    <row r="10" spans="1:10" x14ac:dyDescent="0.3">
      <c r="A10" s="2">
        <v>62</v>
      </c>
      <c r="B10" s="2">
        <v>786</v>
      </c>
      <c r="C10" s="2">
        <v>1270</v>
      </c>
      <c r="D10" s="2">
        <v>1408</v>
      </c>
      <c r="E10" s="2">
        <v>801</v>
      </c>
      <c r="F10" s="2">
        <v>1168</v>
      </c>
      <c r="G10" s="2">
        <v>1176</v>
      </c>
      <c r="H10" s="2">
        <v>1430</v>
      </c>
      <c r="I10" s="2">
        <v>1728</v>
      </c>
      <c r="J10" s="2">
        <v>641</v>
      </c>
    </row>
    <row r="11" spans="1:10" x14ac:dyDescent="0.3">
      <c r="A11" s="2">
        <v>63</v>
      </c>
      <c r="B11" s="2">
        <v>819</v>
      </c>
      <c r="C11" s="2">
        <v>1036</v>
      </c>
      <c r="D11" s="2">
        <v>1261</v>
      </c>
      <c r="E11" s="2">
        <v>936</v>
      </c>
      <c r="F11" s="2">
        <v>1000</v>
      </c>
      <c r="G11" s="2">
        <v>1250</v>
      </c>
      <c r="H11" s="2">
        <v>1452</v>
      </c>
      <c r="I11" s="2">
        <v>1563</v>
      </c>
      <c r="J11" s="2">
        <v>548</v>
      </c>
    </row>
    <row r="12" spans="1:10" x14ac:dyDescent="0.3">
      <c r="A12" s="2">
        <v>64</v>
      </c>
      <c r="B12" s="2">
        <v>803.5</v>
      </c>
      <c r="C12" s="2">
        <v>955</v>
      </c>
      <c r="D12" s="2">
        <v>1025</v>
      </c>
      <c r="E12" s="2">
        <v>896</v>
      </c>
      <c r="F12" s="2">
        <v>948</v>
      </c>
      <c r="G12" s="2">
        <v>1136</v>
      </c>
      <c r="H12" s="2">
        <v>1236</v>
      </c>
      <c r="I12" s="2">
        <v>1575</v>
      </c>
      <c r="J12" s="2">
        <v>542</v>
      </c>
    </row>
    <row r="13" spans="1:10" x14ac:dyDescent="0.3">
      <c r="A13" s="2">
        <v>65</v>
      </c>
      <c r="B13" s="2">
        <v>896</v>
      </c>
      <c r="C13" s="2">
        <v>1000</v>
      </c>
      <c r="D13" s="2">
        <v>994</v>
      </c>
      <c r="E13" s="2">
        <v>684</v>
      </c>
      <c r="F13" s="2">
        <v>943</v>
      </c>
      <c r="G13" s="2">
        <v>1369</v>
      </c>
      <c r="H13" s="2">
        <v>1382</v>
      </c>
      <c r="I13" s="2">
        <v>1504</v>
      </c>
      <c r="J13" s="2">
        <v>518</v>
      </c>
    </row>
    <row r="14" spans="1:10" x14ac:dyDescent="0.3">
      <c r="A14" s="2">
        <v>66</v>
      </c>
      <c r="B14" s="2">
        <v>1306</v>
      </c>
      <c r="C14" s="2">
        <v>1589</v>
      </c>
      <c r="D14" s="2">
        <v>1805</v>
      </c>
      <c r="E14" s="2">
        <v>1202</v>
      </c>
      <c r="F14" s="2">
        <v>1486</v>
      </c>
      <c r="G14" s="2">
        <v>1749</v>
      </c>
      <c r="H14" s="2">
        <v>1840</v>
      </c>
      <c r="I14" s="2">
        <v>1937</v>
      </c>
      <c r="J14" s="2">
        <v>758</v>
      </c>
    </row>
    <row r="15" spans="1:10" x14ac:dyDescent="0.3">
      <c r="A15" s="2">
        <v>67</v>
      </c>
      <c r="B15" s="2">
        <v>902</v>
      </c>
      <c r="C15" s="2">
        <v>1216</v>
      </c>
      <c r="D15" s="2">
        <v>1529</v>
      </c>
      <c r="E15" s="2">
        <v>949</v>
      </c>
      <c r="F15" s="2">
        <v>1352</v>
      </c>
      <c r="G15" s="2">
        <v>1182</v>
      </c>
      <c r="H15" s="2">
        <v>1499</v>
      </c>
      <c r="I15" s="2">
        <v>1814</v>
      </c>
      <c r="J15" s="2">
        <v>623</v>
      </c>
    </row>
    <row r="16" spans="1:10" x14ac:dyDescent="0.3">
      <c r="A16" s="2">
        <v>68</v>
      </c>
      <c r="B16" s="2">
        <v>1222</v>
      </c>
      <c r="C16" s="2">
        <v>1569</v>
      </c>
      <c r="D16" s="2">
        <v>1741</v>
      </c>
      <c r="E16" s="2">
        <v>1420</v>
      </c>
      <c r="F16" s="2">
        <v>1691</v>
      </c>
      <c r="G16" s="2">
        <v>2452</v>
      </c>
      <c r="H16" s="2">
        <v>2066</v>
      </c>
      <c r="I16" s="2">
        <v>2194</v>
      </c>
      <c r="J16" s="2">
        <v>912</v>
      </c>
    </row>
    <row r="17" spans="1:10" x14ac:dyDescent="0.3">
      <c r="A17" s="2">
        <v>69</v>
      </c>
      <c r="B17" s="2">
        <v>803</v>
      </c>
      <c r="C17" s="2">
        <v>972</v>
      </c>
      <c r="D17" s="2">
        <v>932</v>
      </c>
      <c r="E17" s="2">
        <v>809</v>
      </c>
      <c r="F17" s="2">
        <v>1070</v>
      </c>
      <c r="G17" s="2">
        <v>1287</v>
      </c>
      <c r="H17" s="2">
        <v>1321</v>
      </c>
      <c r="I17" s="2">
        <v>1391</v>
      </c>
      <c r="J17" s="2">
        <v>518</v>
      </c>
    </row>
    <row r="18" spans="1:10" x14ac:dyDescent="0.3">
      <c r="A18" s="2">
        <v>70</v>
      </c>
      <c r="B18" s="2">
        <v>1017</v>
      </c>
      <c r="C18" s="2">
        <v>1136</v>
      </c>
      <c r="D18" s="2">
        <v>1245</v>
      </c>
      <c r="E18" s="2">
        <v>1119</v>
      </c>
      <c r="F18" s="2">
        <v>785</v>
      </c>
      <c r="G18" s="2">
        <v>1581</v>
      </c>
      <c r="H18" s="2">
        <v>1649</v>
      </c>
      <c r="I18" s="2">
        <v>1641</v>
      </c>
      <c r="J18" s="2">
        <v>632</v>
      </c>
    </row>
    <row r="21" spans="1:10" x14ac:dyDescent="0.3">
      <c r="B21" s="3" t="s">
        <v>10</v>
      </c>
      <c r="C21" s="3" t="str">
        <f t="shared" ref="C21:J21" si="0">B2</f>
        <v>Amioun</v>
      </c>
      <c r="D21" s="3" t="str">
        <f t="shared" si="0"/>
        <v>Kfar Halda</v>
      </c>
      <c r="E21" s="3" t="str">
        <f t="shared" si="0"/>
        <v>Bcharré U</v>
      </c>
      <c r="F21" s="3" t="str">
        <f t="shared" si="0"/>
        <v>Chekka</v>
      </c>
      <c r="G21" s="3" t="str">
        <f t="shared" si="0"/>
        <v>Kaftoun</v>
      </c>
      <c r="H21" s="3" t="str">
        <f t="shared" si="0"/>
        <v>Ghébalé</v>
      </c>
      <c r="I21" s="3" t="str">
        <f t="shared" si="0"/>
        <v>Tourzaya</v>
      </c>
      <c r="J21" s="3" t="str">
        <f t="shared" si="0"/>
        <v>Qartaba</v>
      </c>
    </row>
    <row r="22" spans="1:10" x14ac:dyDescent="0.3">
      <c r="A22" s="2">
        <f>A3</f>
        <v>55</v>
      </c>
      <c r="B22" s="2">
        <f>SUM(J$3:J3)</f>
        <v>601</v>
      </c>
      <c r="C22" s="2">
        <f>SUM(B$3:B3)</f>
        <v>865</v>
      </c>
      <c r="D22" s="2">
        <f>SUM(C$3:C3)</f>
        <v>1030</v>
      </c>
      <c r="E22" s="2">
        <f>SUM(D$3:D3)</f>
        <v>1190</v>
      </c>
      <c r="F22" s="2">
        <f>SUM(E$3:E3)</f>
        <v>1202</v>
      </c>
      <c r="G22" s="2">
        <f>SUM(F$3:F3)</f>
        <v>1226</v>
      </c>
      <c r="H22" s="2">
        <f>SUM(G$3:G3)</f>
        <v>1373</v>
      </c>
      <c r="I22" s="2">
        <f>SUM(H$3:H3)</f>
        <v>1533</v>
      </c>
      <c r="J22" s="2">
        <f>SUM(I$3:I3)</f>
        <v>1663</v>
      </c>
    </row>
    <row r="23" spans="1:10" x14ac:dyDescent="0.3">
      <c r="A23" s="2">
        <f t="shared" ref="A23:A37" si="1">A4</f>
        <v>56</v>
      </c>
      <c r="B23" s="2">
        <f>SUM(J$3:J4)</f>
        <v>1054</v>
      </c>
      <c r="C23" s="2">
        <f>SUM(B$3:B4)</f>
        <v>1355</v>
      </c>
      <c r="D23" s="2">
        <f>SUM(C$3:C4)</f>
        <v>1776</v>
      </c>
      <c r="E23" s="2">
        <f>SUM(D$3:D4)</f>
        <v>2121</v>
      </c>
      <c r="F23" s="2">
        <f>SUM(E$3:E4)</f>
        <v>1833</v>
      </c>
      <c r="G23" s="2">
        <f>SUM(F$3:F4)</f>
        <v>2041</v>
      </c>
      <c r="H23" s="2">
        <f>SUM(G$3:G4)</f>
        <v>2397</v>
      </c>
      <c r="I23" s="2">
        <f>SUM(H$3:H4)</f>
        <v>2847</v>
      </c>
      <c r="J23" s="2">
        <f>SUM(I$3:I4)</f>
        <v>2916</v>
      </c>
    </row>
    <row r="24" spans="1:10" x14ac:dyDescent="0.3">
      <c r="A24" s="2">
        <f t="shared" si="1"/>
        <v>57</v>
      </c>
      <c r="B24" s="2">
        <f>SUM(J$3:J5)</f>
        <v>1522</v>
      </c>
      <c r="C24" s="2">
        <f>SUM(B$3:B5)</f>
        <v>2076</v>
      </c>
      <c r="D24" s="2">
        <f>SUM(C$3:C5)</f>
        <v>2703</v>
      </c>
      <c r="E24" s="2">
        <f>SUM(D$3:D5)</f>
        <v>2964</v>
      </c>
      <c r="F24" s="2">
        <f>SUM(E$3:E5)</f>
        <v>2610.5</v>
      </c>
      <c r="G24" s="2">
        <f>SUM(F$3:F5)</f>
        <v>3140</v>
      </c>
      <c r="H24" s="2">
        <f>SUM(G$3:G5)</f>
        <v>3701</v>
      </c>
      <c r="I24" s="2">
        <f>SUM(H$3:H5)</f>
        <v>4273</v>
      </c>
      <c r="J24" s="2">
        <f>SUM(I$3:I5)</f>
        <v>4060</v>
      </c>
    </row>
    <row r="25" spans="1:10" x14ac:dyDescent="0.3">
      <c r="A25" s="2">
        <f t="shared" si="1"/>
        <v>58</v>
      </c>
      <c r="B25" s="2">
        <f>SUM(J$3:J6)</f>
        <v>1913</v>
      </c>
      <c r="C25" s="2">
        <f>SUM(B$3:B6)</f>
        <v>2581</v>
      </c>
      <c r="D25" s="2">
        <f>SUM(C$3:C6)</f>
        <v>3638</v>
      </c>
      <c r="E25" s="2">
        <f>SUM(D$3:D6)</f>
        <v>3709</v>
      </c>
      <c r="F25" s="2">
        <f>SUM(E$3:E6)</f>
        <v>3395.2</v>
      </c>
      <c r="G25" s="2">
        <f>SUM(F$3:F6)</f>
        <v>4042</v>
      </c>
      <c r="H25" s="2">
        <f>SUM(G$3:G6)</f>
        <v>4632.6000000000004</v>
      </c>
      <c r="I25" s="2">
        <f>SUM(H$3:H6)</f>
        <v>5226</v>
      </c>
      <c r="J25" s="2">
        <f>SUM(I$3:I6)</f>
        <v>5065</v>
      </c>
    </row>
    <row r="26" spans="1:10" x14ac:dyDescent="0.3">
      <c r="A26" s="2">
        <f t="shared" si="1"/>
        <v>59</v>
      </c>
      <c r="B26" s="2">
        <f>SUM(J$3:J7)</f>
        <v>2259</v>
      </c>
      <c r="C26" s="2">
        <f>SUM(B$3:B7)</f>
        <v>3076</v>
      </c>
      <c r="D26" s="2">
        <f>SUM(C$3:C7)</f>
        <v>4262</v>
      </c>
      <c r="E26" s="2">
        <f>SUM(D$3:D7)</f>
        <v>4284.5</v>
      </c>
      <c r="F26" s="2">
        <f>SUM(E$3:E7)</f>
        <v>4022.8999999999996</v>
      </c>
      <c r="G26" s="2">
        <f>SUM(F$3:F7)</f>
        <v>4659</v>
      </c>
      <c r="H26" s="2">
        <f>SUM(G$3:G7)</f>
        <v>5510.6</v>
      </c>
      <c r="I26" s="2">
        <f>SUM(H$3:H7)</f>
        <v>6209</v>
      </c>
      <c r="J26" s="2">
        <f>SUM(I$3:I7)</f>
        <v>5957</v>
      </c>
    </row>
    <row r="27" spans="1:10" x14ac:dyDescent="0.3">
      <c r="A27" s="2">
        <f t="shared" si="1"/>
        <v>60</v>
      </c>
      <c r="B27" s="2">
        <f>SUM(J$3:J8)</f>
        <v>2689</v>
      </c>
      <c r="C27" s="2">
        <f>SUM(B$3:B8)</f>
        <v>3678</v>
      </c>
      <c r="D27" s="2">
        <f>SUM(C$3:C8)</f>
        <v>5243</v>
      </c>
      <c r="E27" s="2">
        <f>SUM(D$3:D8)</f>
        <v>5091.5</v>
      </c>
      <c r="F27" s="2">
        <f>SUM(E$3:E8)</f>
        <v>4837.8999999999996</v>
      </c>
      <c r="G27" s="2">
        <f>SUM(F$3:F8)</f>
        <v>5566</v>
      </c>
      <c r="H27" s="2">
        <f>SUM(G$3:G8)</f>
        <v>6613.6</v>
      </c>
      <c r="I27" s="2">
        <f>SUM(H$3:H8)</f>
        <v>7389</v>
      </c>
      <c r="J27" s="2">
        <f>SUM(I$3:I8)</f>
        <v>7023</v>
      </c>
    </row>
    <row r="28" spans="1:10" x14ac:dyDescent="0.3">
      <c r="A28" s="2">
        <f t="shared" si="1"/>
        <v>61</v>
      </c>
      <c r="B28" s="2">
        <f>SUM(J$3:J9)</f>
        <v>3179</v>
      </c>
      <c r="C28" s="2">
        <f>SUM(B$3:B9)</f>
        <v>4422</v>
      </c>
      <c r="D28" s="2">
        <f>SUM(C$3:C9)</f>
        <v>6315</v>
      </c>
      <c r="E28" s="2">
        <f>SUM(D$3:D9)</f>
        <v>5971.5</v>
      </c>
      <c r="F28" s="2">
        <f>SUM(E$3:E9)</f>
        <v>5564.9</v>
      </c>
      <c r="G28" s="2">
        <f>SUM(F$3:F9)</f>
        <v>6523</v>
      </c>
      <c r="H28" s="2">
        <f>SUM(G$3:G9)</f>
        <v>7767.6</v>
      </c>
      <c r="I28" s="2">
        <f>SUM(H$3:H9)</f>
        <v>8700</v>
      </c>
      <c r="J28" s="2">
        <f>SUM(I$3:I9)</f>
        <v>8328</v>
      </c>
    </row>
    <row r="29" spans="1:10" x14ac:dyDescent="0.3">
      <c r="A29" s="2">
        <f t="shared" si="1"/>
        <v>62</v>
      </c>
      <c r="B29" s="2">
        <f>SUM(J$3:J10)</f>
        <v>3820</v>
      </c>
      <c r="C29" s="2">
        <f>SUM(B$3:B10)</f>
        <v>5208</v>
      </c>
      <c r="D29" s="2">
        <f>SUM(C$3:C10)</f>
        <v>7585</v>
      </c>
      <c r="E29" s="2">
        <f>SUM(D$3:D10)</f>
        <v>7379.5</v>
      </c>
      <c r="F29" s="2">
        <f>SUM(E$3:E10)</f>
        <v>6365.9</v>
      </c>
      <c r="G29" s="2">
        <f>SUM(F$3:F10)</f>
        <v>7691</v>
      </c>
      <c r="H29" s="2">
        <f>SUM(G$3:G10)</f>
        <v>8943.6</v>
      </c>
      <c r="I29" s="2">
        <f>SUM(H$3:H10)</f>
        <v>10130</v>
      </c>
      <c r="J29" s="2">
        <f>SUM(I$3:I10)</f>
        <v>10056</v>
      </c>
    </row>
    <row r="30" spans="1:10" x14ac:dyDescent="0.3">
      <c r="A30" s="2">
        <f t="shared" si="1"/>
        <v>63</v>
      </c>
      <c r="B30" s="2">
        <f>SUM(J$3:J11)</f>
        <v>4368</v>
      </c>
      <c r="C30" s="2">
        <f>SUM(B$3:B11)</f>
        <v>6027</v>
      </c>
      <c r="D30" s="2">
        <f>SUM(C$3:C11)</f>
        <v>8621</v>
      </c>
      <c r="E30" s="2">
        <f>SUM(D$3:D11)</f>
        <v>8640.5</v>
      </c>
      <c r="F30" s="2">
        <f>SUM(E$3:E11)</f>
        <v>7301.9</v>
      </c>
      <c r="G30" s="2">
        <f>SUM(F$3:F11)</f>
        <v>8691</v>
      </c>
      <c r="H30" s="2">
        <f>SUM(G$3:G11)</f>
        <v>10193.6</v>
      </c>
      <c r="I30" s="2">
        <f>SUM(H$3:H11)</f>
        <v>11582</v>
      </c>
      <c r="J30" s="2">
        <f>SUM(I$3:I11)</f>
        <v>11619</v>
      </c>
    </row>
    <row r="31" spans="1:10" x14ac:dyDescent="0.3">
      <c r="A31" s="2">
        <f t="shared" si="1"/>
        <v>64</v>
      </c>
      <c r="B31" s="2">
        <f>SUM(J$3:J12)</f>
        <v>4910</v>
      </c>
      <c r="C31" s="2">
        <f>SUM(B$3:B12)</f>
        <v>6830.5</v>
      </c>
      <c r="D31" s="2">
        <f>SUM(C$3:C12)</f>
        <v>9576</v>
      </c>
      <c r="E31" s="2">
        <f>SUM(D$3:D12)</f>
        <v>9665.5</v>
      </c>
      <c r="F31" s="2">
        <f>SUM(E$3:E12)</f>
        <v>8197.9</v>
      </c>
      <c r="G31" s="2">
        <f>SUM(F$3:F12)</f>
        <v>9639</v>
      </c>
      <c r="H31" s="2">
        <f>SUM(G$3:G12)</f>
        <v>11329.6</v>
      </c>
      <c r="I31" s="2">
        <f>SUM(H$3:H12)</f>
        <v>12818</v>
      </c>
      <c r="J31" s="2">
        <f>SUM(I$3:I12)</f>
        <v>13194</v>
      </c>
    </row>
    <row r="32" spans="1:10" x14ac:dyDescent="0.3">
      <c r="A32" s="2">
        <f t="shared" si="1"/>
        <v>65</v>
      </c>
      <c r="B32" s="2">
        <f>SUM(J$3:J13)</f>
        <v>5428</v>
      </c>
      <c r="C32" s="2">
        <f>SUM(B$3:B13)</f>
        <v>7726.5</v>
      </c>
      <c r="D32" s="2">
        <f>SUM(C$3:C13)</f>
        <v>10576</v>
      </c>
      <c r="E32" s="2">
        <f>SUM(D$3:D13)</f>
        <v>10659.5</v>
      </c>
      <c r="F32" s="2">
        <f>SUM(E$3:E13)</f>
        <v>8881.9</v>
      </c>
      <c r="G32" s="2">
        <f>SUM(F$3:F13)</f>
        <v>10582</v>
      </c>
      <c r="H32" s="2">
        <f>SUM(G$3:G13)</f>
        <v>12698.6</v>
      </c>
      <c r="I32" s="2">
        <f>SUM(H$3:H13)</f>
        <v>14200</v>
      </c>
      <c r="J32" s="2">
        <f>SUM(I$3:I13)</f>
        <v>14698</v>
      </c>
    </row>
    <row r="33" spans="1:10" x14ac:dyDescent="0.3">
      <c r="A33" s="2">
        <f t="shared" si="1"/>
        <v>66</v>
      </c>
      <c r="B33" s="2">
        <f>SUM(J$3:J14)</f>
        <v>6186</v>
      </c>
      <c r="C33" s="2">
        <f>SUM(B$3:B14)</f>
        <v>9032.5</v>
      </c>
      <c r="D33" s="2">
        <f>SUM(C$3:C14)</f>
        <v>12165</v>
      </c>
      <c r="E33" s="2">
        <f>SUM(D$3:D14)</f>
        <v>12464.5</v>
      </c>
      <c r="F33" s="2">
        <f>SUM(E$3:E14)</f>
        <v>10083.9</v>
      </c>
      <c r="G33" s="2">
        <f>SUM(F$3:F14)</f>
        <v>12068</v>
      </c>
      <c r="H33" s="2">
        <f>SUM(G$3:G14)</f>
        <v>14447.6</v>
      </c>
      <c r="I33" s="2">
        <f>SUM(H$3:H14)</f>
        <v>16040</v>
      </c>
      <c r="J33" s="2">
        <f>SUM(I$3:I14)</f>
        <v>16635</v>
      </c>
    </row>
    <row r="34" spans="1:10" x14ac:dyDescent="0.3">
      <c r="A34" s="2">
        <f t="shared" si="1"/>
        <v>67</v>
      </c>
      <c r="B34" s="2">
        <f>SUM(J$3:J15)</f>
        <v>6809</v>
      </c>
      <c r="C34" s="2">
        <f>SUM(B$3:B15)</f>
        <v>9934.5</v>
      </c>
      <c r="D34" s="2">
        <f>SUM(C$3:C15)</f>
        <v>13381</v>
      </c>
      <c r="E34" s="2">
        <f>SUM(D$3:D15)</f>
        <v>13993.5</v>
      </c>
      <c r="F34" s="2">
        <f>SUM(E$3:E15)</f>
        <v>11032.9</v>
      </c>
      <c r="G34" s="2">
        <f>SUM(F$3:F15)</f>
        <v>13420</v>
      </c>
      <c r="H34" s="2">
        <f>SUM(G$3:G15)</f>
        <v>15629.6</v>
      </c>
      <c r="I34" s="2">
        <f>SUM(H$3:H15)</f>
        <v>17539</v>
      </c>
      <c r="J34" s="2">
        <f>SUM(I$3:I15)</f>
        <v>18449</v>
      </c>
    </row>
    <row r="35" spans="1:10" x14ac:dyDescent="0.3">
      <c r="A35" s="2">
        <f t="shared" si="1"/>
        <v>68</v>
      </c>
      <c r="B35" s="2">
        <f>SUM(J$3:J16)</f>
        <v>7721</v>
      </c>
      <c r="C35" s="2">
        <f>SUM(B$3:B16)</f>
        <v>11156.5</v>
      </c>
      <c r="D35" s="2">
        <f>SUM(C$3:C16)</f>
        <v>14950</v>
      </c>
      <c r="E35" s="2">
        <f>SUM(D$3:D16)</f>
        <v>15734.5</v>
      </c>
      <c r="F35" s="2">
        <f>SUM(E$3:E16)</f>
        <v>12452.9</v>
      </c>
      <c r="G35" s="2">
        <f>SUM(F$3:F16)</f>
        <v>15111</v>
      </c>
      <c r="H35" s="2">
        <f>SUM(G$3:G16)</f>
        <v>18081.599999999999</v>
      </c>
      <c r="I35" s="2">
        <f>SUM(H$3:H16)</f>
        <v>19605</v>
      </c>
      <c r="J35" s="2">
        <f>SUM(I$3:I16)</f>
        <v>20643</v>
      </c>
    </row>
    <row r="36" spans="1:10" x14ac:dyDescent="0.3">
      <c r="A36" s="2">
        <f t="shared" si="1"/>
        <v>69</v>
      </c>
      <c r="B36" s="2">
        <f>SUM(J$3:J17)</f>
        <v>8239</v>
      </c>
      <c r="C36" s="2">
        <f>SUM(B$3:B17)</f>
        <v>11959.5</v>
      </c>
      <c r="D36" s="2">
        <f>SUM(C$3:C17)</f>
        <v>15922</v>
      </c>
      <c r="E36" s="2">
        <f>SUM(D$3:D17)</f>
        <v>16666.5</v>
      </c>
      <c r="F36" s="2">
        <f>SUM(E$3:E17)</f>
        <v>13261.9</v>
      </c>
      <c r="G36" s="2">
        <f>SUM(F$3:F17)</f>
        <v>16181</v>
      </c>
      <c r="H36" s="2">
        <f>SUM(G$3:G17)</f>
        <v>19368.599999999999</v>
      </c>
      <c r="I36" s="2">
        <f>SUM(H$3:H17)</f>
        <v>20926</v>
      </c>
      <c r="J36" s="2">
        <f>SUM(I$3:I17)</f>
        <v>22034</v>
      </c>
    </row>
    <row r="37" spans="1:10" x14ac:dyDescent="0.3">
      <c r="A37" s="2">
        <f t="shared" si="1"/>
        <v>70</v>
      </c>
      <c r="B37" s="2">
        <f>SUM(J$3:J18)</f>
        <v>8871</v>
      </c>
      <c r="C37" s="2">
        <f>SUM(B$3:B18)</f>
        <v>12976.5</v>
      </c>
      <c r="D37" s="2">
        <f>SUM(C$3:C18)</f>
        <v>17058</v>
      </c>
      <c r="E37" s="2">
        <f>SUM(D$3:D18)</f>
        <v>17911.5</v>
      </c>
      <c r="F37" s="2">
        <f>SUM(E$3:E18)</f>
        <v>14380.9</v>
      </c>
      <c r="G37" s="2">
        <f>SUM(F$3:F18)</f>
        <v>16966</v>
      </c>
      <c r="H37" s="2">
        <f>SUM(G$3:G18)</f>
        <v>20949.599999999999</v>
      </c>
      <c r="I37" s="2">
        <f>SUM(H$3:H18)</f>
        <v>22575</v>
      </c>
      <c r="J37" s="2">
        <f>SUM(I$3:I18)</f>
        <v>23675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05"/>
  <sheetViews>
    <sheetView zoomScaleNormal="100" workbookViewId="0">
      <selection activeCell="B8" sqref="B8"/>
    </sheetView>
  </sheetViews>
  <sheetFormatPr defaultColWidth="9.109375" defaultRowHeight="14.4" x14ac:dyDescent="0.3"/>
  <cols>
    <col min="1" max="1" width="16.88671875" style="1" customWidth="1"/>
    <col min="2" max="2" width="9.109375" style="1"/>
    <col min="3" max="3" width="12.6640625" style="1" bestFit="1" customWidth="1"/>
    <col min="4" max="18" width="9.109375" style="1"/>
    <col min="19" max="19" width="10" style="1" bestFit="1" customWidth="1"/>
    <col min="20" max="16384" width="9.109375" style="1"/>
  </cols>
  <sheetData>
    <row r="2" spans="1:10" x14ac:dyDescent="0.3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10</v>
      </c>
    </row>
    <row r="3" spans="1:10" x14ac:dyDescent="0.3">
      <c r="A3" s="2">
        <v>55</v>
      </c>
      <c r="B3" s="2">
        <v>865</v>
      </c>
      <c r="C3" s="2">
        <v>1030</v>
      </c>
      <c r="D3" s="2">
        <v>1190</v>
      </c>
      <c r="E3" s="2">
        <v>1202</v>
      </c>
      <c r="F3" s="2">
        <v>1226</v>
      </c>
      <c r="G3" s="2">
        <v>1373</v>
      </c>
      <c r="H3" s="2">
        <v>1533</v>
      </c>
      <c r="I3" s="2">
        <v>1663</v>
      </c>
      <c r="J3" s="2">
        <v>601</v>
      </c>
    </row>
    <row r="4" spans="1:10" x14ac:dyDescent="0.3">
      <c r="A4" s="2">
        <v>56</v>
      </c>
      <c r="B4" s="2">
        <v>490</v>
      </c>
      <c r="C4" s="2">
        <v>746</v>
      </c>
      <c r="D4" s="2">
        <v>931</v>
      </c>
      <c r="E4" s="2">
        <v>631</v>
      </c>
      <c r="F4" s="2">
        <v>815</v>
      </c>
      <c r="G4" s="2">
        <v>1024</v>
      </c>
      <c r="H4" s="2">
        <v>1314</v>
      </c>
      <c r="I4" s="2">
        <v>1253</v>
      </c>
      <c r="J4" s="2">
        <v>453</v>
      </c>
    </row>
    <row r="5" spans="1:10" x14ac:dyDescent="0.3">
      <c r="A5" s="2">
        <v>57</v>
      </c>
      <c r="B5" s="2">
        <v>721</v>
      </c>
      <c r="C5" s="2">
        <v>927</v>
      </c>
      <c r="D5" s="2">
        <v>843</v>
      </c>
      <c r="E5" s="2">
        <v>777.5</v>
      </c>
      <c r="F5" s="2">
        <v>1099</v>
      </c>
      <c r="G5" s="2">
        <v>1304</v>
      </c>
      <c r="H5" s="2">
        <v>1426</v>
      </c>
      <c r="I5" s="2">
        <v>1144</v>
      </c>
      <c r="J5" s="2">
        <v>468</v>
      </c>
    </row>
    <row r="6" spans="1:10" x14ac:dyDescent="0.3">
      <c r="A6" s="2">
        <v>58</v>
      </c>
      <c r="B6" s="2">
        <v>505</v>
      </c>
      <c r="C6" s="2">
        <v>935</v>
      </c>
      <c r="D6" s="2">
        <v>745</v>
      </c>
      <c r="E6" s="2">
        <v>784.7</v>
      </c>
      <c r="F6" s="2">
        <v>902</v>
      </c>
      <c r="G6" s="2">
        <v>931.6</v>
      </c>
      <c r="H6" s="2">
        <v>953</v>
      </c>
      <c r="I6" s="2">
        <v>1005</v>
      </c>
      <c r="J6" s="2">
        <v>391</v>
      </c>
    </row>
    <row r="7" spans="1:10" x14ac:dyDescent="0.3">
      <c r="A7" s="2">
        <v>59</v>
      </c>
      <c r="B7" s="2">
        <v>495</v>
      </c>
      <c r="C7" s="2">
        <v>624</v>
      </c>
      <c r="D7" s="2">
        <v>575.5</v>
      </c>
      <c r="E7" s="2">
        <v>627.70000000000005</v>
      </c>
      <c r="F7" s="2">
        <v>617</v>
      </c>
      <c r="G7" s="2">
        <v>878</v>
      </c>
      <c r="H7" s="2">
        <v>983</v>
      </c>
      <c r="I7" s="2">
        <v>892</v>
      </c>
      <c r="J7" s="2">
        <v>346</v>
      </c>
    </row>
    <row r="8" spans="1:10" x14ac:dyDescent="0.3">
      <c r="A8" s="2">
        <v>60</v>
      </c>
      <c r="B8" s="2">
        <v>602</v>
      </c>
      <c r="C8" s="2">
        <v>981</v>
      </c>
      <c r="D8" s="2">
        <v>807</v>
      </c>
      <c r="E8" s="2">
        <v>815</v>
      </c>
      <c r="F8" s="2">
        <v>907</v>
      </c>
      <c r="G8" s="2">
        <v>1103</v>
      </c>
      <c r="H8" s="2">
        <v>1180</v>
      </c>
      <c r="I8" s="2">
        <v>1066</v>
      </c>
      <c r="J8" s="2">
        <v>430</v>
      </c>
    </row>
    <row r="9" spans="1:10" x14ac:dyDescent="0.3">
      <c r="A9" s="2">
        <v>61</v>
      </c>
      <c r="B9" s="2">
        <v>744</v>
      </c>
      <c r="C9" s="2">
        <v>1072</v>
      </c>
      <c r="D9" s="2">
        <v>880</v>
      </c>
      <c r="E9" s="2">
        <v>727</v>
      </c>
      <c r="F9" s="2">
        <v>957</v>
      </c>
      <c r="G9" s="2">
        <v>1154</v>
      </c>
      <c r="H9" s="2">
        <v>1311</v>
      </c>
      <c r="I9" s="2">
        <v>1305</v>
      </c>
      <c r="J9" s="2">
        <v>490</v>
      </c>
    </row>
    <row r="10" spans="1:10" x14ac:dyDescent="0.3">
      <c r="A10" s="2">
        <v>62</v>
      </c>
      <c r="B10" s="2">
        <v>786</v>
      </c>
      <c r="C10" s="2">
        <v>1270</v>
      </c>
      <c r="D10" s="2">
        <v>1408</v>
      </c>
      <c r="E10" s="2">
        <v>801</v>
      </c>
      <c r="F10" s="2">
        <v>1168</v>
      </c>
      <c r="G10" s="2">
        <v>1176</v>
      </c>
      <c r="H10" s="2">
        <v>1430</v>
      </c>
      <c r="I10" s="2">
        <v>1728</v>
      </c>
      <c r="J10" s="2">
        <v>641</v>
      </c>
    </row>
    <row r="11" spans="1:10" x14ac:dyDescent="0.3">
      <c r="A11" s="2">
        <v>63</v>
      </c>
      <c r="B11" s="2">
        <v>819</v>
      </c>
      <c r="C11" s="2">
        <v>1036</v>
      </c>
      <c r="D11" s="2">
        <v>1261</v>
      </c>
      <c r="E11" s="2">
        <v>936</v>
      </c>
      <c r="F11" s="2">
        <v>1000</v>
      </c>
      <c r="G11" s="2">
        <v>1250</v>
      </c>
      <c r="H11" s="2">
        <v>1452</v>
      </c>
      <c r="I11" s="2">
        <v>1563</v>
      </c>
      <c r="J11" s="2">
        <v>548</v>
      </c>
    </row>
    <row r="12" spans="1:10" x14ac:dyDescent="0.3">
      <c r="A12" s="2">
        <v>64</v>
      </c>
      <c r="B12" s="2">
        <v>803.5</v>
      </c>
      <c r="C12" s="2">
        <v>955</v>
      </c>
      <c r="D12" s="2">
        <v>1025</v>
      </c>
      <c r="E12" s="2">
        <v>896</v>
      </c>
      <c r="F12" s="2">
        <v>948</v>
      </c>
      <c r="G12" s="2">
        <v>1136</v>
      </c>
      <c r="H12" s="2">
        <v>1236</v>
      </c>
      <c r="I12" s="2">
        <v>1575</v>
      </c>
      <c r="J12" s="2">
        <v>542</v>
      </c>
    </row>
    <row r="13" spans="1:10" x14ac:dyDescent="0.3">
      <c r="A13" s="2">
        <v>65</v>
      </c>
      <c r="B13" s="2">
        <v>896</v>
      </c>
      <c r="C13" s="2">
        <v>1000</v>
      </c>
      <c r="D13" s="2">
        <v>994</v>
      </c>
      <c r="E13" s="2">
        <v>684</v>
      </c>
      <c r="F13" s="2">
        <v>943</v>
      </c>
      <c r="G13" s="2">
        <v>1369</v>
      </c>
      <c r="H13" s="2">
        <v>1382</v>
      </c>
      <c r="I13" s="2">
        <v>1504</v>
      </c>
      <c r="J13" s="2">
        <v>518</v>
      </c>
    </row>
    <row r="14" spans="1:10" x14ac:dyDescent="0.3">
      <c r="A14" s="2">
        <v>66</v>
      </c>
      <c r="B14" s="2">
        <v>1306</v>
      </c>
      <c r="C14" s="2">
        <v>1589</v>
      </c>
      <c r="D14" s="2">
        <v>1805</v>
      </c>
      <c r="E14" s="2">
        <v>1202</v>
      </c>
      <c r="F14" s="2">
        <v>1486</v>
      </c>
      <c r="G14" s="2">
        <v>1749</v>
      </c>
      <c r="H14" s="2">
        <v>1840</v>
      </c>
      <c r="I14" s="2">
        <v>1937</v>
      </c>
      <c r="J14" s="2">
        <v>758</v>
      </c>
    </row>
    <row r="15" spans="1:10" x14ac:dyDescent="0.3">
      <c r="A15" s="2">
        <v>67</v>
      </c>
      <c r="B15" s="2">
        <v>902</v>
      </c>
      <c r="C15" s="2">
        <v>1216</v>
      </c>
      <c r="D15" s="2">
        <v>1529</v>
      </c>
      <c r="E15" s="2">
        <v>949</v>
      </c>
      <c r="F15" s="2">
        <v>1352</v>
      </c>
      <c r="G15" s="2">
        <v>1182</v>
      </c>
      <c r="H15" s="2">
        <v>1499</v>
      </c>
      <c r="I15" s="2">
        <v>1814</v>
      </c>
      <c r="J15" s="2">
        <v>623</v>
      </c>
    </row>
    <row r="16" spans="1:10" x14ac:dyDescent="0.3">
      <c r="A16" s="2">
        <v>68</v>
      </c>
      <c r="B16" s="2">
        <v>1222</v>
      </c>
      <c r="C16" s="2">
        <v>1569</v>
      </c>
      <c r="D16" s="2">
        <v>1741</v>
      </c>
      <c r="E16" s="2">
        <v>1420</v>
      </c>
      <c r="F16" s="2">
        <v>1691</v>
      </c>
      <c r="G16" s="2">
        <v>2452</v>
      </c>
      <c r="H16" s="2">
        <v>2066</v>
      </c>
      <c r="I16" s="2">
        <v>2194</v>
      </c>
      <c r="J16" s="2">
        <v>912</v>
      </c>
    </row>
    <row r="17" spans="1:10" x14ac:dyDescent="0.3">
      <c r="A17" s="2">
        <v>69</v>
      </c>
      <c r="B17" s="2">
        <v>803</v>
      </c>
      <c r="C17" s="2">
        <v>972</v>
      </c>
      <c r="D17" s="2">
        <v>932</v>
      </c>
      <c r="E17" s="2">
        <v>809</v>
      </c>
      <c r="F17" s="2">
        <v>1070</v>
      </c>
      <c r="G17" s="2">
        <v>1287</v>
      </c>
      <c r="H17" s="2">
        <v>1321</v>
      </c>
      <c r="I17" s="2">
        <v>1391</v>
      </c>
      <c r="J17" s="2">
        <v>518</v>
      </c>
    </row>
    <row r="18" spans="1:10" x14ac:dyDescent="0.3">
      <c r="A18" s="2">
        <v>70</v>
      </c>
      <c r="B18" s="2">
        <v>1017</v>
      </c>
      <c r="C18" s="2">
        <v>1136</v>
      </c>
      <c r="D18" s="2">
        <v>1245</v>
      </c>
      <c r="E18" s="2">
        <v>1119</v>
      </c>
      <c r="F18" s="2">
        <v>785</v>
      </c>
      <c r="G18" s="2">
        <v>1581</v>
      </c>
      <c r="H18" s="2">
        <v>1649</v>
      </c>
      <c r="I18" s="2">
        <v>1641</v>
      </c>
      <c r="J18" s="2">
        <v>632</v>
      </c>
    </row>
    <row r="19" spans="1:10" x14ac:dyDescent="0.3">
      <c r="A19" s="20" t="s">
        <v>27</v>
      </c>
      <c r="B19" s="2">
        <f>AVERAGE(B3:B18)</f>
        <v>811.03125</v>
      </c>
      <c r="C19" s="2">
        <f t="shared" ref="C19:I19" si="0">AVERAGE(C3:C18)</f>
        <v>1066.125</v>
      </c>
      <c r="D19" s="2">
        <f t="shared" si="0"/>
        <v>1119.46875</v>
      </c>
      <c r="E19" s="2">
        <f t="shared" si="0"/>
        <v>898.80624999999998</v>
      </c>
      <c r="F19" s="2">
        <f t="shared" si="0"/>
        <v>1060.375</v>
      </c>
      <c r="G19" s="2">
        <f t="shared" si="0"/>
        <v>1309.3499999999999</v>
      </c>
      <c r="H19" s="2">
        <f t="shared" si="0"/>
        <v>1410.9375</v>
      </c>
      <c r="I19" s="2">
        <f t="shared" si="0"/>
        <v>1479.6875</v>
      </c>
      <c r="J19" s="3">
        <f>AVERAGE(J3:J18)</f>
        <v>554.4375</v>
      </c>
    </row>
    <row r="21" spans="1:10" x14ac:dyDescent="0.3">
      <c r="A21" s="22" t="s">
        <v>11</v>
      </c>
      <c r="B21" s="23"/>
      <c r="C21" s="23"/>
    </row>
    <row r="22" spans="1:10" x14ac:dyDescent="0.3">
      <c r="B22" s="3" t="s">
        <v>0</v>
      </c>
      <c r="C22" s="3" t="s">
        <v>1</v>
      </c>
      <c r="D22" s="3" t="s">
        <v>2</v>
      </c>
      <c r="E22" s="3" t="s">
        <v>3</v>
      </c>
      <c r="F22" s="3" t="s">
        <v>4</v>
      </c>
      <c r="G22" s="3" t="s">
        <v>5</v>
      </c>
      <c r="H22" s="3" t="s">
        <v>6</v>
      </c>
      <c r="I22" s="3" t="s">
        <v>7</v>
      </c>
    </row>
    <row r="23" spans="1:10" x14ac:dyDescent="0.3">
      <c r="A23" s="2">
        <v>55</v>
      </c>
      <c r="B23" s="2">
        <f>(B3/B$19)-($J3/$J$19)</f>
        <v>-1.743814593902937E-2</v>
      </c>
      <c r="C23" s="2">
        <f t="shared" ref="B23:I32" si="1">(C3/C$19)-($J3/$J$19)</f>
        <v>-0.11786590721353984</v>
      </c>
      <c r="D23" s="2">
        <f t="shared" si="1"/>
        <v>-2.0977297625473401E-2</v>
      </c>
      <c r="E23" s="2">
        <f t="shared" si="1"/>
        <v>0.25334786158401701</v>
      </c>
      <c r="F23" s="2">
        <f t="shared" si="1"/>
        <v>7.2213229631529652E-2</v>
      </c>
      <c r="G23" s="2">
        <f t="shared" si="1"/>
        <v>-3.5369606123249797E-2</v>
      </c>
      <c r="H23" s="2">
        <f t="shared" si="1"/>
        <v>2.5301151124776933E-3</v>
      </c>
      <c r="I23" s="2">
        <f t="shared" si="1"/>
        <v>3.990444285492023E-2</v>
      </c>
    </row>
    <row r="24" spans="1:10" x14ac:dyDescent="0.3">
      <c r="A24" s="2">
        <v>56</v>
      </c>
      <c r="B24" s="2">
        <f t="shared" si="1"/>
        <v>-0.2128752267909807</v>
      </c>
      <c r="C24" s="2">
        <f t="shared" si="1"/>
        <v>-0.11731396984796305</v>
      </c>
      <c r="D24" s="2">
        <f t="shared" si="1"/>
        <v>1.460017256338797E-2</v>
      </c>
      <c r="E24" s="2">
        <f t="shared" si="1"/>
        <v>-0.11500200945006023</v>
      </c>
      <c r="F24" s="2">
        <f t="shared" si="1"/>
        <v>-4.8448286096552051E-2</v>
      </c>
      <c r="G24" s="2">
        <f t="shared" si="1"/>
        <v>-3.4976863615308385E-2</v>
      </c>
      <c r="H24" s="2">
        <f t="shared" si="1"/>
        <v>0.11425137940603802</v>
      </c>
      <c r="I24" s="2">
        <f t="shared" si="1"/>
        <v>2.9756120729398816E-2</v>
      </c>
    </row>
    <row r="25" spans="1:10" x14ac:dyDescent="0.3">
      <c r="A25" s="2">
        <v>57</v>
      </c>
      <c r="B25" s="2">
        <f t="shared" si="1"/>
        <v>4.4892889999730401E-2</v>
      </c>
      <c r="C25" s="2">
        <f t="shared" si="1"/>
        <v>2.540529629104038E-2</v>
      </c>
      <c r="D25" s="2">
        <f t="shared" si="1"/>
        <v>-9.1062989582672782E-2</v>
      </c>
      <c r="E25" s="2">
        <f t="shared" si="1"/>
        <v>2.0937514645295474E-2</v>
      </c>
      <c r="F25" s="2">
        <f t="shared" si="1"/>
        <v>0.19232704403017187</v>
      </c>
      <c r="G25" s="2">
        <f t="shared" si="1"/>
        <v>0.15181525439950194</v>
      </c>
      <c r="H25" s="2">
        <f t="shared" si="1"/>
        <v>0.16657677729254039</v>
      </c>
      <c r="I25" s="2">
        <f t="shared" si="1"/>
        <v>-7.0962529090851323E-2</v>
      </c>
    </row>
    <row r="26" spans="1:10" x14ac:dyDescent="0.3">
      <c r="A26" s="2">
        <v>58</v>
      </c>
      <c r="B26" s="2">
        <f t="shared" si="1"/>
        <v>-8.2555207202489433E-2</v>
      </c>
      <c r="C26" s="2">
        <f t="shared" si="1"/>
        <v>0.1717886018034791</v>
      </c>
      <c r="D26" s="2">
        <f t="shared" si="1"/>
        <v>-3.9725018201173246E-2</v>
      </c>
      <c r="E26" s="2">
        <f t="shared" si="1"/>
        <v>0.16782763483321417</v>
      </c>
      <c r="F26" s="2">
        <f t="shared" si="1"/>
        <v>0.14542320764520678</v>
      </c>
      <c r="G26" s="2">
        <f t="shared" si="1"/>
        <v>6.2788178140573692E-3</v>
      </c>
      <c r="H26" s="2">
        <f t="shared" si="1"/>
        <v>-2.9781822961900239E-2</v>
      </c>
      <c r="I26" s="2">
        <f t="shared" si="1"/>
        <v>-2.6021788067070006E-2</v>
      </c>
    </row>
    <row r="27" spans="1:10" x14ac:dyDescent="0.3">
      <c r="A27" s="2">
        <v>59</v>
      </c>
      <c r="B27" s="2">
        <f t="shared" si="1"/>
        <v>-1.3721847097992068E-2</v>
      </c>
      <c r="C27" s="2">
        <f t="shared" si="1"/>
        <v>-3.8758691278790836E-2</v>
      </c>
      <c r="D27" s="2">
        <f t="shared" si="1"/>
        <v>-0.10997278157456436</v>
      </c>
      <c r="E27" s="2">
        <f t="shared" si="1"/>
        <v>7.4314843131115915E-2</v>
      </c>
      <c r="F27" s="2">
        <f t="shared" si="1"/>
        <v>-4.2186290927821002E-2</v>
      </c>
      <c r="G27" s="2">
        <f t="shared" si="1"/>
        <v>4.6505816578271908E-2</v>
      </c>
      <c r="H27" s="2">
        <f t="shared" si="1"/>
        <v>7.2643976734074411E-2</v>
      </c>
      <c r="I27" s="2">
        <f t="shared" si="1"/>
        <v>-2.1225923083616483E-2</v>
      </c>
    </row>
    <row r="28" spans="1:10" x14ac:dyDescent="0.3">
      <c r="A28" s="2">
        <v>60</v>
      </c>
      <c r="B28" s="2">
        <f t="shared" si="1"/>
        <v>-3.3295952735558854E-2</v>
      </c>
      <c r="C28" s="2">
        <f t="shared" si="1"/>
        <v>0.14459394994966945</v>
      </c>
      <c r="D28" s="2">
        <f t="shared" si="1"/>
        <v>-5.4683167704332458E-2</v>
      </c>
      <c r="E28" s="2">
        <f t="shared" si="1"/>
        <v>0.13119745350683987</v>
      </c>
      <c r="F28" s="2">
        <f t="shared" si="1"/>
        <v>7.9796958229787274E-2</v>
      </c>
      <c r="G28" s="2">
        <f t="shared" si="1"/>
        <v>6.6841902763840944E-2</v>
      </c>
      <c r="H28" s="2">
        <f t="shared" si="1"/>
        <v>6.0762550413437921E-2</v>
      </c>
      <c r="I28" s="2">
        <f t="shared" si="1"/>
        <v>-5.5138429658854182E-2</v>
      </c>
    </row>
    <row r="29" spans="1:10" x14ac:dyDescent="0.3">
      <c r="A29" s="2">
        <v>61</v>
      </c>
      <c r="B29" s="2">
        <f t="shared" si="1"/>
        <v>3.3571990865462475E-2</v>
      </c>
      <c r="C29" s="2">
        <f t="shared" si="1"/>
        <v>0.12173200641563753</v>
      </c>
      <c r="D29" s="2">
        <f t="shared" si="1"/>
        <v>-9.7691453728209532E-2</v>
      </c>
      <c r="E29" s="2">
        <f t="shared" si="1"/>
        <v>-7.492797617756064E-2</v>
      </c>
      <c r="F29" s="2">
        <f t="shared" si="1"/>
        <v>1.8732299719825263E-2</v>
      </c>
      <c r="G29" s="2">
        <f t="shared" si="1"/>
        <v>-2.4252611795144707E-3</v>
      </c>
      <c r="H29" s="2">
        <f t="shared" si="1"/>
        <v>4.539083077450845E-2</v>
      </c>
      <c r="I29" s="2">
        <f t="shared" si="1"/>
        <v>-1.8356266167287583E-3</v>
      </c>
    </row>
    <row r="30" spans="1:10" x14ac:dyDescent="0.3">
      <c r="A30" s="2">
        <v>62</v>
      </c>
      <c r="B30" s="2">
        <f t="shared" si="1"/>
        <v>-0.18699018898409014</v>
      </c>
      <c r="C30" s="2">
        <f t="shared" si="1"/>
        <v>3.5103216450683483E-2</v>
      </c>
      <c r="D30" s="2">
        <f t="shared" si="1"/>
        <v>0.10161273614736621</v>
      </c>
      <c r="E30" s="2">
        <f t="shared" si="1"/>
        <v>-0.26494465101943121</v>
      </c>
      <c r="F30" s="2">
        <f t="shared" si="1"/>
        <v>-5.4629593122999642E-2</v>
      </c>
      <c r="G30" s="2">
        <f t="shared" si="1"/>
        <v>-0.25797113161769725</v>
      </c>
      <c r="H30" s="2">
        <f t="shared" si="1"/>
        <v>-0.14261618450653524</v>
      </c>
      <c r="I30" s="2">
        <f t="shared" si="1"/>
        <v>1.1687444953401682E-2</v>
      </c>
    </row>
    <row r="31" spans="1:10" x14ac:dyDescent="0.3">
      <c r="A31" s="2">
        <v>63</v>
      </c>
      <c r="B31" s="2">
        <f t="shared" si="1"/>
        <v>2.1436320574348966E-2</v>
      </c>
      <c r="C31" s="2">
        <f t="shared" si="1"/>
        <v>-1.6645669652877837E-2</v>
      </c>
      <c r="D31" s="2">
        <f t="shared" si="1"/>
        <v>0.13803802260750875</v>
      </c>
      <c r="E31" s="2">
        <f t="shared" si="1"/>
        <v>5.2992143423893689E-2</v>
      </c>
      <c r="F31" s="2">
        <f t="shared" si="1"/>
        <v>-4.5326537350630081E-2</v>
      </c>
      <c r="G31" s="2">
        <f t="shared" si="1"/>
        <v>-3.3716967552084531E-2</v>
      </c>
      <c r="H31" s="2">
        <f t="shared" si="1"/>
        <v>4.0713856902797718E-2</v>
      </c>
      <c r="I31" s="2">
        <f t="shared" si="1"/>
        <v>6.7914985137790373E-2</v>
      </c>
    </row>
    <row r="32" spans="1:10" x14ac:dyDescent="0.3">
      <c r="A32" s="2">
        <v>64</v>
      </c>
      <c r="B32" s="2">
        <f t="shared" si="1"/>
        <v>1.3146628668683769E-2</v>
      </c>
      <c r="C32" s="2">
        <f t="shared" si="1"/>
        <v>-8.1799972426922052E-2</v>
      </c>
      <c r="D32" s="2">
        <f t="shared" si="1"/>
        <v>-6.1954479890234726E-2</v>
      </c>
      <c r="E32" s="2">
        <f t="shared" si="1"/>
        <v>1.9310448896766697E-2</v>
      </c>
      <c r="F32" s="2">
        <f t="shared" si="1"/>
        <v>-8.3544013501284264E-2</v>
      </c>
      <c r="G32" s="2">
        <f t="shared" si="1"/>
        <v>-0.10996129022293399</v>
      </c>
      <c r="H32" s="2">
        <f t="shared" si="1"/>
        <v>-0.10155406526398492</v>
      </c>
      <c r="I32" s="2">
        <f t="shared" si="1"/>
        <v>8.6846584453430187E-2</v>
      </c>
    </row>
    <row r="33" spans="1:9" x14ac:dyDescent="0.3">
      <c r="A33" s="2">
        <v>65</v>
      </c>
      <c r="B33" s="2">
        <f t="shared" ref="B33:I38" si="2">(B13/B$19)-($J13/$J$19)</f>
        <v>0.17048606934564126</v>
      </c>
      <c r="C33" s="2">
        <f t="shared" si="2"/>
        <v>3.6960771170694295E-3</v>
      </c>
      <c r="D33" s="2">
        <f t="shared" si="2"/>
        <v>-4.6359071016233711E-2</v>
      </c>
      <c r="E33" s="2">
        <f t="shared" si="2"/>
        <v>-0.17327084457587016</v>
      </c>
      <c r="F33" s="2">
        <f t="shared" si="2"/>
        <v>-4.4972211160602571E-2</v>
      </c>
      <c r="G33" s="2">
        <f t="shared" si="2"/>
        <v>0.11127671676044926</v>
      </c>
      <c r="H33" s="2">
        <f t="shared" si="2"/>
        <v>4.5210347951498253E-2</v>
      </c>
      <c r="I33" s="2">
        <f t="shared" si="2"/>
        <v>8.2150595232356127E-2</v>
      </c>
    </row>
    <row r="34" spans="1:9" x14ac:dyDescent="0.3">
      <c r="A34" s="2">
        <v>66</v>
      </c>
      <c r="B34" s="2">
        <f t="shared" si="2"/>
        <v>0.24314414205820745</v>
      </c>
      <c r="C34" s="2">
        <f t="shared" si="2"/>
        <v>0.12329297410299578</v>
      </c>
      <c r="D34" s="2">
        <f t="shared" si="2"/>
        <v>0.24522054763844681</v>
      </c>
      <c r="E34" s="2">
        <f t="shared" si="2"/>
        <v>-2.9822017798239786E-2</v>
      </c>
      <c r="F34" s="2">
        <f t="shared" si="2"/>
        <v>3.4239625152019393E-2</v>
      </c>
      <c r="G34" s="2">
        <f t="shared" si="2"/>
        <v>-3.1374098099541836E-2</v>
      </c>
      <c r="H34" s="2">
        <f t="shared" si="2"/>
        <v>-6.305393924209346E-2</v>
      </c>
      <c r="I34" s="2">
        <f t="shared" si="2"/>
        <v>-5.8091202102838135E-2</v>
      </c>
    </row>
    <row r="35" spans="1:9" x14ac:dyDescent="0.3">
      <c r="A35" s="2">
        <v>67</v>
      </c>
      <c r="B35" s="2">
        <f t="shared" si="2"/>
        <v>-1.1497071505694345E-2</v>
      </c>
      <c r="C35" s="2">
        <f t="shared" si="2"/>
        <v>1.6917831871075872E-2</v>
      </c>
      <c r="D35" s="2">
        <f t="shared" si="2"/>
        <v>0.24216505586012071</v>
      </c>
      <c r="E35" s="2">
        <f t="shared" si="2"/>
        <v>-6.781646310876388E-2</v>
      </c>
      <c r="F35" s="2">
        <f t="shared" si="2"/>
        <v>0.15135926099016817</v>
      </c>
      <c r="G35" s="2">
        <f t="shared" si="2"/>
        <v>-0.22092336873323581</v>
      </c>
      <c r="H35" s="2">
        <f t="shared" si="2"/>
        <v>-6.1247193531799971E-2</v>
      </c>
      <c r="I35" s="2">
        <f t="shared" si="2"/>
        <v>0.10227316159092248</v>
      </c>
    </row>
    <row r="36" spans="1:9" x14ac:dyDescent="0.3">
      <c r="A36" s="2">
        <v>68</v>
      </c>
      <c r="B36" s="2">
        <f t="shared" si="2"/>
        <v>-0.13818668931471967</v>
      </c>
      <c r="C36" s="2">
        <f t="shared" si="2"/>
        <v>-0.17322554218627384</v>
      </c>
      <c r="D36" s="2">
        <f t="shared" si="2"/>
        <v>-8.9708416926188139E-2</v>
      </c>
      <c r="E36" s="2">
        <f t="shared" si="2"/>
        <v>-6.5037077969778201E-2</v>
      </c>
      <c r="F36" s="2">
        <f t="shared" si="2"/>
        <v>-5.0191532680431861E-2</v>
      </c>
      <c r="G36" s="2">
        <f t="shared" si="2"/>
        <v>0.22777453785440782</v>
      </c>
      <c r="H36" s="2">
        <f t="shared" si="2"/>
        <v>-0.18063574205547139</v>
      </c>
      <c r="I36" s="2">
        <f t="shared" si="2"/>
        <v>-0.16216487000045343</v>
      </c>
    </row>
    <row r="37" spans="1:9" x14ac:dyDescent="0.3">
      <c r="A37" s="2">
        <v>69</v>
      </c>
      <c r="B37" s="2">
        <f t="shared" si="2"/>
        <v>5.5817244932278576E-2</v>
      </c>
      <c r="C37" s="2">
        <f t="shared" si="2"/>
        <v>-2.2567259733675127E-2</v>
      </c>
      <c r="D37" s="2">
        <f t="shared" si="2"/>
        <v>-0.10174248390739304</v>
      </c>
      <c r="E37" s="2">
        <f t="shared" si="2"/>
        <v>-3.419749033517594E-2</v>
      </c>
      <c r="F37" s="2">
        <f t="shared" si="2"/>
        <v>7.4796738503431492E-2</v>
      </c>
      <c r="G37" s="2">
        <f t="shared" si="2"/>
        <v>4.8650222698510159E-2</v>
      </c>
      <c r="H37" s="2">
        <f t="shared" si="2"/>
        <v>1.9766823922513499E-3</v>
      </c>
      <c r="I37" s="2">
        <f t="shared" si="2"/>
        <v>5.7831189915957815E-3</v>
      </c>
    </row>
    <row r="38" spans="1:9" x14ac:dyDescent="0.3">
      <c r="A38" s="2">
        <v>70</v>
      </c>
      <c r="B38" s="2">
        <f t="shared" si="2"/>
        <v>0.1140650431262018</v>
      </c>
      <c r="C38" s="2">
        <f t="shared" si="2"/>
        <v>-7.4352941661608218E-2</v>
      </c>
      <c r="D38" s="2">
        <f t="shared" si="2"/>
        <v>-2.775937466035483E-2</v>
      </c>
      <c r="E38" s="2">
        <f t="shared" si="2"/>
        <v>0.10509063041373778</v>
      </c>
      <c r="F38" s="2">
        <f t="shared" si="2"/>
        <v>-0.39958989906181819</v>
      </c>
      <c r="G38" s="2">
        <f t="shared" si="2"/>
        <v>6.7575318274527785E-2</v>
      </c>
      <c r="H38" s="2">
        <f t="shared" si="2"/>
        <v>2.8832430582161228E-2</v>
      </c>
      <c r="I38" s="2">
        <f t="shared" si="2"/>
        <v>-3.0876085323402691E-2</v>
      </c>
    </row>
    <row r="40" spans="1:9" x14ac:dyDescent="0.3">
      <c r="A40" s="22" t="s">
        <v>12</v>
      </c>
      <c r="B40" s="23"/>
      <c r="C40" s="23"/>
      <c r="D40" s="23"/>
    </row>
    <row r="41" spans="1:9" x14ac:dyDescent="0.3">
      <c r="B41" s="3" t="s">
        <v>0</v>
      </c>
      <c r="C41" s="3" t="s">
        <v>1</v>
      </c>
      <c r="D41" s="3" t="s">
        <v>2</v>
      </c>
      <c r="E41" s="20" t="s">
        <v>3</v>
      </c>
      <c r="F41" s="3" t="s">
        <v>4</v>
      </c>
      <c r="G41" s="3" t="s">
        <v>5</v>
      </c>
      <c r="H41" s="3" t="s">
        <v>6</v>
      </c>
      <c r="I41" s="3" t="s">
        <v>7</v>
      </c>
    </row>
    <row r="42" spans="1:9" x14ac:dyDescent="0.3">
      <c r="A42" s="2">
        <v>54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</row>
    <row r="43" spans="1:9" x14ac:dyDescent="0.3">
      <c r="A43" s="2">
        <v>55</v>
      </c>
      <c r="B43" s="2">
        <f>SUM(B$23:B23)</f>
        <v>-1.743814593902937E-2</v>
      </c>
      <c r="C43" s="2">
        <f>SUM(C$23:C23)</f>
        <v>-0.11786590721353984</v>
      </c>
      <c r="D43" s="2">
        <f>SUM(D$23:D23)</f>
        <v>-2.0977297625473401E-2</v>
      </c>
      <c r="E43" s="2">
        <f>SUM(E$23:E23)</f>
        <v>0.25334786158401701</v>
      </c>
      <c r="F43" s="2">
        <f>SUM(F$23:F23)</f>
        <v>7.2213229631529652E-2</v>
      </c>
      <c r="G43" s="2">
        <f>SUM(G$23:G23)</f>
        <v>-3.5369606123249797E-2</v>
      </c>
      <c r="H43" s="2">
        <f>SUM(H$23:H23)</f>
        <v>2.5301151124776933E-3</v>
      </c>
      <c r="I43" s="2">
        <f>SUM(I$23:I23)</f>
        <v>3.990444285492023E-2</v>
      </c>
    </row>
    <row r="44" spans="1:9" x14ac:dyDescent="0.3">
      <c r="A44" s="2">
        <v>56</v>
      </c>
      <c r="B44" s="2">
        <f>SUM(B$23:B24)</f>
        <v>-0.23031337273001007</v>
      </c>
      <c r="C44" s="2">
        <f>SUM(C$23:C24)</f>
        <v>-0.2351798770615029</v>
      </c>
      <c r="D44" s="2">
        <f>SUM(D$23:D24)</f>
        <v>-6.3771250620854314E-3</v>
      </c>
      <c r="E44" s="2">
        <f>SUM(E$23:E24)</f>
        <v>0.13834585213395678</v>
      </c>
      <c r="F44" s="2">
        <f>SUM(F$23:F24)</f>
        <v>2.3764943534977601E-2</v>
      </c>
      <c r="G44" s="2">
        <f>SUM(G$23:G24)</f>
        <v>-7.0346469738558182E-2</v>
      </c>
      <c r="H44" s="2">
        <f>SUM(H$23:H24)</f>
        <v>0.11678149451851572</v>
      </c>
      <c r="I44" s="2">
        <f>SUM(I$23:I24)</f>
        <v>6.9660563584319046E-2</v>
      </c>
    </row>
    <row r="45" spans="1:9" x14ac:dyDescent="0.3">
      <c r="A45" s="2">
        <v>57</v>
      </c>
      <c r="B45" s="2">
        <f>SUM(B$23:B25)</f>
        <v>-0.18542048273027967</v>
      </c>
      <c r="C45" s="2">
        <f>SUM(C$23:C25)</f>
        <v>-0.20977458077046252</v>
      </c>
      <c r="D45" s="2">
        <f>SUM(D$23:D25)</f>
        <v>-9.7440114644758213E-2</v>
      </c>
      <c r="E45" s="2">
        <f>SUM(E$23:E25)</f>
        <v>0.15928336677925226</v>
      </c>
      <c r="F45" s="2">
        <f>SUM(F$23:F25)</f>
        <v>0.21609198756514947</v>
      </c>
      <c r="G45" s="2">
        <f>SUM(G$23:G25)</f>
        <v>8.146878466094376E-2</v>
      </c>
      <c r="H45" s="2">
        <f>SUM(H$23:H25)</f>
        <v>0.28335827181105611</v>
      </c>
      <c r="I45" s="2">
        <f>SUM(I$23:I25)</f>
        <v>-1.3019655065322766E-3</v>
      </c>
    </row>
    <row r="46" spans="1:9" x14ac:dyDescent="0.3">
      <c r="A46" s="2">
        <v>58</v>
      </c>
      <c r="B46" s="2">
        <f>SUM(B$23:B26)</f>
        <v>-0.2679756899327691</v>
      </c>
      <c r="C46" s="2">
        <f>SUM(C$23:C26)</f>
        <v>-3.7985978966983414E-2</v>
      </c>
      <c r="D46" s="2">
        <f>SUM(D$23:D26)</f>
        <v>-0.13716513284593146</v>
      </c>
      <c r="E46" s="2">
        <f>SUM(E$23:E26)</f>
        <v>0.32711100161246642</v>
      </c>
      <c r="F46" s="2">
        <f>SUM(F$23:F26)</f>
        <v>0.36151519521035624</v>
      </c>
      <c r="G46" s="2">
        <f>SUM(G$23:G26)</f>
        <v>8.774760247500113E-2</v>
      </c>
      <c r="H46" s="2">
        <f>SUM(H$23:H26)</f>
        <v>0.25357644884915587</v>
      </c>
      <c r="I46" s="2">
        <f>SUM(I$23:I26)</f>
        <v>-2.7323753573602283E-2</v>
      </c>
    </row>
    <row r="47" spans="1:9" x14ac:dyDescent="0.3">
      <c r="A47" s="2">
        <v>59</v>
      </c>
      <c r="B47" s="2">
        <f>SUM(B$23:B27)</f>
        <v>-0.28169753703076117</v>
      </c>
      <c r="C47" s="2">
        <f>SUM(C$23:C27)</f>
        <v>-7.6744670245774249E-2</v>
      </c>
      <c r="D47" s="2">
        <f>SUM(D$23:D27)</f>
        <v>-0.24713791442049582</v>
      </c>
      <c r="E47" s="2">
        <f>SUM(E$23:E27)</f>
        <v>0.40142584474358234</v>
      </c>
      <c r="F47" s="2">
        <f>SUM(F$23:F27)</f>
        <v>0.31932890428253524</v>
      </c>
      <c r="G47" s="2">
        <f>SUM(G$23:G27)</f>
        <v>0.13425341905327304</v>
      </c>
      <c r="H47" s="2">
        <f>SUM(H$23:H27)</f>
        <v>0.32622042558323028</v>
      </c>
      <c r="I47" s="2">
        <f>SUM(I$23:I27)</f>
        <v>-4.8549676657218765E-2</v>
      </c>
    </row>
    <row r="48" spans="1:9" x14ac:dyDescent="0.3">
      <c r="A48" s="2">
        <v>60</v>
      </c>
      <c r="B48" s="2">
        <f>SUM(B$23:B28)</f>
        <v>-0.31499348976632002</v>
      </c>
      <c r="C48" s="2">
        <f>SUM(C$23:C28)</f>
        <v>6.7849279703895204E-2</v>
      </c>
      <c r="D48" s="2">
        <f>SUM(D$23:D28)</f>
        <v>-0.30182108212482828</v>
      </c>
      <c r="E48" s="2">
        <f>SUM(E$23:E28)</f>
        <v>0.53262329825042221</v>
      </c>
      <c r="F48" s="2">
        <f>SUM(F$23:F28)</f>
        <v>0.39912586251232252</v>
      </c>
      <c r="G48" s="2">
        <f>SUM(G$23:G28)</f>
        <v>0.20109532181711398</v>
      </c>
      <c r="H48" s="2">
        <f>SUM(H$23:H28)</f>
        <v>0.3869829759966682</v>
      </c>
      <c r="I48" s="2">
        <f>SUM(I$23:I28)</f>
        <v>-0.10368810631607295</v>
      </c>
    </row>
    <row r="49" spans="1:14" x14ac:dyDescent="0.3">
      <c r="A49" s="2">
        <v>61</v>
      </c>
      <c r="B49" s="2">
        <f>SUM(B$23:B29)</f>
        <v>-0.28142149890085755</v>
      </c>
      <c r="C49" s="2">
        <f>SUM(C$23:C29)</f>
        <v>0.18958128611953273</v>
      </c>
      <c r="D49" s="2">
        <f>SUM(D$23:D29)</f>
        <v>-0.39951253585303781</v>
      </c>
      <c r="E49" s="2">
        <f>SUM(E$23:E29)</f>
        <v>0.45769532207286157</v>
      </c>
      <c r="F49" s="2">
        <f>SUM(F$23:F29)</f>
        <v>0.41785816223214778</v>
      </c>
      <c r="G49" s="2">
        <f>SUM(G$23:G29)</f>
        <v>0.19867006063759951</v>
      </c>
      <c r="H49" s="2">
        <f>SUM(H$23:H29)</f>
        <v>0.43237380677117665</v>
      </c>
      <c r="I49" s="2">
        <f>SUM(I$23:I29)</f>
        <v>-0.10552373293280171</v>
      </c>
    </row>
    <row r="50" spans="1:14" x14ac:dyDescent="0.3">
      <c r="A50" s="2">
        <v>62</v>
      </c>
      <c r="B50" s="2">
        <f>SUM(B$23:B30)</f>
        <v>-0.46841168788494769</v>
      </c>
      <c r="C50" s="2">
        <f>SUM(C$23:C30)</f>
        <v>0.22468450257021622</v>
      </c>
      <c r="D50" s="2">
        <f>SUM(D$23:D30)</f>
        <v>-0.2978997997056716</v>
      </c>
      <c r="E50" s="2">
        <f>SUM(E$23:E30)</f>
        <v>0.19275067105343036</v>
      </c>
      <c r="F50" s="2">
        <f>SUM(F$23:F30)</f>
        <v>0.36322856910914814</v>
      </c>
      <c r="G50" s="2">
        <f>SUM(G$23:G30)</f>
        <v>-5.9301070980097736E-2</v>
      </c>
      <c r="H50" s="2">
        <f>SUM(H$23:H30)</f>
        <v>0.28975762226464141</v>
      </c>
      <c r="I50" s="2">
        <f>SUM(I$23:I30)</f>
        <v>-9.3836287979400024E-2</v>
      </c>
    </row>
    <row r="51" spans="1:14" x14ac:dyDescent="0.3">
      <c r="A51" s="2">
        <v>63</v>
      </c>
      <c r="B51" s="2">
        <f>SUM(B$23:B31)</f>
        <v>-0.44697536731059873</v>
      </c>
      <c r="C51" s="2">
        <f>SUM(C$23:C31)</f>
        <v>0.20803883291733838</v>
      </c>
      <c r="D51" s="2">
        <f>SUM(D$23:D31)</f>
        <v>-0.15986177709816285</v>
      </c>
      <c r="E51" s="2">
        <f>SUM(E$23:E31)</f>
        <v>0.24574281447732405</v>
      </c>
      <c r="F51" s="2">
        <f>SUM(F$23:F31)</f>
        <v>0.31790203175851806</v>
      </c>
      <c r="G51" s="2">
        <f>SUM(G$23:G31)</f>
        <v>-9.3018038532182268E-2</v>
      </c>
      <c r="H51" s="2">
        <f>SUM(H$23:H31)</f>
        <v>0.33047147916743913</v>
      </c>
      <c r="I51" s="2">
        <f>SUM(I$23:I31)</f>
        <v>-2.592130284160965E-2</v>
      </c>
    </row>
    <row r="52" spans="1:14" x14ac:dyDescent="0.3">
      <c r="A52" s="2">
        <v>64</v>
      </c>
      <c r="B52" s="2">
        <f>SUM(B$23:B32)</f>
        <v>-0.43382873864191496</v>
      </c>
      <c r="C52" s="2">
        <f>SUM(C$23:C32)</f>
        <v>0.12623886049041633</v>
      </c>
      <c r="D52" s="2">
        <f>SUM(D$23:D32)</f>
        <v>-0.22181625698839758</v>
      </c>
      <c r="E52" s="2">
        <f>SUM(E$23:E32)</f>
        <v>0.26505326337409074</v>
      </c>
      <c r="F52" s="2">
        <f>SUM(F$23:F32)</f>
        <v>0.23435801825723379</v>
      </c>
      <c r="G52" s="2">
        <f>SUM(G$23:G32)</f>
        <v>-0.20297932875511626</v>
      </c>
      <c r="H52" s="2">
        <f>SUM(H$23:H32)</f>
        <v>0.22891741390345421</v>
      </c>
      <c r="I52" s="2">
        <f>SUM(I$23:I32)</f>
        <v>6.0925281611820536E-2</v>
      </c>
    </row>
    <row r="53" spans="1:14" x14ac:dyDescent="0.3">
      <c r="A53" s="2">
        <v>65</v>
      </c>
      <c r="B53" s="2">
        <f>SUM(B$23:B33)</f>
        <v>-0.2633426692962737</v>
      </c>
      <c r="C53" s="2">
        <f>SUM(C$23:C33)</f>
        <v>0.12993493760748576</v>
      </c>
      <c r="D53" s="2">
        <f>SUM(D$23:D33)</f>
        <v>-0.26817532800463129</v>
      </c>
      <c r="E53" s="2">
        <f>SUM(E$23:E33)</f>
        <v>9.1782418798220577E-2</v>
      </c>
      <c r="F53" s="2">
        <f>SUM(F$23:F33)</f>
        <v>0.18938580709663122</v>
      </c>
      <c r="G53" s="2">
        <f>SUM(G$23:G33)</f>
        <v>-9.1702611994667005E-2</v>
      </c>
      <c r="H53" s="2">
        <f>SUM(H$23:H33)</f>
        <v>0.27412776185495247</v>
      </c>
      <c r="I53" s="2">
        <f>SUM(I$23:I33)</f>
        <v>0.14307587684417666</v>
      </c>
    </row>
    <row r="54" spans="1:14" x14ac:dyDescent="0.3">
      <c r="A54" s="2">
        <v>66</v>
      </c>
      <c r="B54" s="2">
        <f>SUM(B$23:B34)</f>
        <v>-2.0198527238066255E-2</v>
      </c>
      <c r="C54" s="2">
        <f>SUM(C$23:C34)</f>
        <v>0.25322791171048153</v>
      </c>
      <c r="D54" s="2">
        <f>SUM(D$23:D34)</f>
        <v>-2.295478036618448E-2</v>
      </c>
      <c r="E54" s="2">
        <f>SUM(E$23:E34)</f>
        <v>6.1960400999980791E-2</v>
      </c>
      <c r="F54" s="2">
        <f>SUM(F$23:F34)</f>
        <v>0.22362543224865061</v>
      </c>
      <c r="G54" s="2">
        <f>SUM(G$23:G34)</f>
        <v>-0.12307671009420884</v>
      </c>
      <c r="H54" s="2">
        <f>SUM(H$23:H34)</f>
        <v>0.21107382261285901</v>
      </c>
      <c r="I54" s="2">
        <f>SUM(I$23:I34)</f>
        <v>8.4984674741338528E-2</v>
      </c>
    </row>
    <row r="55" spans="1:14" x14ac:dyDescent="0.3">
      <c r="A55" s="2">
        <v>67</v>
      </c>
      <c r="B55" s="2">
        <f>SUM(B$23:B35)</f>
        <v>-3.16955987437606E-2</v>
      </c>
      <c r="C55" s="2">
        <f>SUM(C$23:C35)</f>
        <v>0.27014574358155741</v>
      </c>
      <c r="D55" s="2">
        <f>SUM(D$23:D35)</f>
        <v>0.21921027549393624</v>
      </c>
      <c r="E55" s="2">
        <f>SUM(E$23:E35)</f>
        <v>-5.8560621087830889E-3</v>
      </c>
      <c r="F55" s="2">
        <f>SUM(F$23:F35)</f>
        <v>0.37498469323881878</v>
      </c>
      <c r="G55" s="2">
        <f>SUM(G$23:G35)</f>
        <v>-0.34400007882744466</v>
      </c>
      <c r="H55" s="2">
        <f>SUM(H$23:H35)</f>
        <v>0.14982662908105904</v>
      </c>
      <c r="I55" s="2">
        <f>SUM(I$23:I35)</f>
        <v>0.18725783633226101</v>
      </c>
    </row>
    <row r="56" spans="1:14" x14ac:dyDescent="0.3">
      <c r="A56" s="2">
        <v>68</v>
      </c>
      <c r="B56" s="2">
        <f>SUM(B$23:B36)</f>
        <v>-0.16988228805848027</v>
      </c>
      <c r="C56" s="2">
        <f>SUM(C$23:C36)</f>
        <v>9.6920201395283567E-2</v>
      </c>
      <c r="D56" s="2">
        <f>SUM(D$23:D36)</f>
        <v>0.1295018585677481</v>
      </c>
      <c r="E56" s="2">
        <f>SUM(E$23:E36)</f>
        <v>-7.089314007856129E-2</v>
      </c>
      <c r="F56" s="2">
        <f>SUM(F$23:F36)</f>
        <v>0.32479316055838692</v>
      </c>
      <c r="G56" s="2">
        <f>SUM(G$23:G36)</f>
        <v>-0.11622554097303683</v>
      </c>
      <c r="H56" s="2">
        <f>SUM(H$23:H36)</f>
        <v>-3.0809112974412356E-2</v>
      </c>
      <c r="I56" s="2">
        <f>SUM(I$23:I36)</f>
        <v>2.5092966331807576E-2</v>
      </c>
    </row>
    <row r="57" spans="1:14" x14ac:dyDescent="0.3">
      <c r="A57" s="2">
        <v>69</v>
      </c>
      <c r="B57" s="2">
        <f>SUM(B$23:B37)</f>
        <v>-0.11406504312620169</v>
      </c>
      <c r="C57" s="2">
        <f>SUM(C$23:C37)</f>
        <v>7.435294166160844E-2</v>
      </c>
      <c r="D57" s="2">
        <f>SUM(D$23:D37)</f>
        <v>2.7759374660355052E-2</v>
      </c>
      <c r="E57" s="2">
        <f>SUM(E$23:E37)</f>
        <v>-0.10509063041373723</v>
      </c>
      <c r="F57" s="2">
        <f>SUM(F$23:F37)</f>
        <v>0.39958989906181841</v>
      </c>
      <c r="G57" s="2">
        <f>SUM(G$23:G37)</f>
        <v>-6.7575318274526675E-2</v>
      </c>
      <c r="H57" s="2">
        <f>SUM(H$23:H37)</f>
        <v>-2.8832430582161006E-2</v>
      </c>
      <c r="I57" s="2">
        <f>SUM(I$23:I37)</f>
        <v>3.0876085323403357E-2</v>
      </c>
    </row>
    <row r="58" spans="1:14" x14ac:dyDescent="0.3">
      <c r="A58" s="2">
        <v>70</v>
      </c>
      <c r="B58" s="2">
        <f>SUM(B$23:B38)</f>
        <v>1.1102230246251565E-16</v>
      </c>
      <c r="C58" s="2">
        <f>SUM(C$23:C38)</f>
        <v>2.2204460492503131E-16</v>
      </c>
      <c r="D58" s="2">
        <f>SUM(D$23:D38)</f>
        <v>2.2204460492503131E-16</v>
      </c>
      <c r="E58" s="2">
        <f>SUM(E$23:E38)</f>
        <v>5.5511151231257827E-16</v>
      </c>
      <c r="F58" s="2">
        <f>SUM(F$23:F38)</f>
        <v>0</v>
      </c>
      <c r="G58" s="2">
        <f>SUM(G$23:G38)</f>
        <v>1.1102230246251565E-15</v>
      </c>
      <c r="H58" s="2">
        <f>SUM(H$23:H38)</f>
        <v>2.2204460492503131E-16</v>
      </c>
      <c r="I58" s="2">
        <f>SUM(I$23:I38)</f>
        <v>6.6613381477509392E-16</v>
      </c>
    </row>
    <row r="60" spans="1:14" x14ac:dyDescent="0.3">
      <c r="A60" s="3" t="s">
        <v>17</v>
      </c>
      <c r="B60" s="2">
        <f>COUNT(B43:B58)</f>
        <v>16</v>
      </c>
    </row>
    <row r="61" spans="1:14" x14ac:dyDescent="0.3">
      <c r="A61" s="3" t="s">
        <v>18</v>
      </c>
      <c r="B61" s="2">
        <f>B60-1</f>
        <v>15</v>
      </c>
    </row>
    <row r="63" spans="1:14" ht="16.2" x14ac:dyDescent="0.3">
      <c r="A63" s="3" t="s">
        <v>13</v>
      </c>
      <c r="I63" s="25" t="s">
        <v>22</v>
      </c>
      <c r="J63" s="25"/>
      <c r="K63" s="25"/>
      <c r="L63" s="25" t="s">
        <v>33</v>
      </c>
      <c r="M63" s="25"/>
      <c r="N63" s="25"/>
    </row>
    <row r="64" spans="1:14" x14ac:dyDescent="0.3">
      <c r="A64" s="3" t="s">
        <v>0</v>
      </c>
    </row>
    <row r="65" spans="1:32" x14ac:dyDescent="0.3">
      <c r="A65" s="3" t="s">
        <v>14</v>
      </c>
      <c r="B65" s="2">
        <f>$B$60/2</f>
        <v>8</v>
      </c>
      <c r="D65" s="5" t="s">
        <v>20</v>
      </c>
      <c r="E65" s="2">
        <v>0.05</v>
      </c>
      <c r="J65" s="3" t="s">
        <v>0</v>
      </c>
      <c r="M65" s="3" t="s">
        <v>7</v>
      </c>
      <c r="P65" s="19" t="s">
        <v>4</v>
      </c>
      <c r="S65" s="20" t="s">
        <v>1</v>
      </c>
      <c r="V65" s="20" t="s">
        <v>2</v>
      </c>
      <c r="Y65" s="20" t="s">
        <v>3</v>
      </c>
      <c r="AB65" s="20" t="s">
        <v>5</v>
      </c>
      <c r="AE65" s="20" t="s">
        <v>6</v>
      </c>
    </row>
    <row r="66" spans="1:32" x14ac:dyDescent="0.3">
      <c r="A66" s="3" t="s">
        <v>15</v>
      </c>
      <c r="B66" s="2">
        <f>E66*E67*SQRT(1-E68^2)*($B$60/SQRT($B$61))</f>
        <v>0.53229043480209548</v>
      </c>
      <c r="D66" s="3" t="s">
        <v>28</v>
      </c>
      <c r="E66" s="2">
        <f>NORMSINV(1-$E$65/2)</f>
        <v>1.9599639845400536</v>
      </c>
    </row>
    <row r="67" spans="1:32" x14ac:dyDescent="0.3">
      <c r="A67" s="3" t="s">
        <v>16</v>
      </c>
      <c r="B67" s="2">
        <f>$A$42+B65</f>
        <v>62</v>
      </c>
      <c r="D67" s="5" t="s">
        <v>21</v>
      </c>
      <c r="E67" s="2">
        <f>STDEV(B42:B58)</f>
        <v>0.15916313536067409</v>
      </c>
      <c r="J67" s="2">
        <v>54</v>
      </c>
      <c r="K67" s="2">
        <f>$B$66*SQRT(1-(J67-$B$67)^2/$B$65^2)</f>
        <v>0</v>
      </c>
      <c r="M67" s="2">
        <f>J67</f>
        <v>54</v>
      </c>
      <c r="N67" s="2">
        <f>$B$71*SQRT(1-(M67-$B$72)^2/$B$70^2)</f>
        <v>0</v>
      </c>
      <c r="P67" s="2">
        <f>M67</f>
        <v>54</v>
      </c>
      <c r="Q67" s="2">
        <f>$B$76*SQRT(1-(P67-$B$77)^2/$B$75^2)</f>
        <v>0</v>
      </c>
      <c r="S67" s="2">
        <v>54</v>
      </c>
      <c r="T67" s="2">
        <f>$B$82*SQRT(1-(S67-$B$83)^2/$B$81^2)</f>
        <v>0</v>
      </c>
      <c r="V67" s="2">
        <f>S67</f>
        <v>54</v>
      </c>
      <c r="W67" s="2">
        <f>$B$87*SQRT(1-(V67-$B$88)^2/$B$86^2)</f>
        <v>0</v>
      </c>
      <c r="Y67" s="2">
        <f>V67</f>
        <v>54</v>
      </c>
      <c r="Z67" s="2">
        <f>$B$92*SQRT(1-(Y67-$B$93)^2/$B$91^2)</f>
        <v>0</v>
      </c>
      <c r="AB67" s="2">
        <f>Y67</f>
        <v>54</v>
      </c>
      <c r="AC67" s="2">
        <f>$B$98*SQRT(1-(AB67-$B$99)^2/$B$97^2)</f>
        <v>0</v>
      </c>
      <c r="AE67" s="2">
        <f>AB67</f>
        <v>54</v>
      </c>
      <c r="AF67" s="2">
        <f>$B$103*SQRT(1-(AE67-$B$104)^2/$B$102^2)</f>
        <v>0</v>
      </c>
    </row>
    <row r="68" spans="1:32" x14ac:dyDescent="0.3">
      <c r="D68" s="3" t="s">
        <v>19</v>
      </c>
      <c r="E68" s="2">
        <f>CORREL(B3:B18,J3:J18)</f>
        <v>0.91071649922474873</v>
      </c>
      <c r="J68" s="2">
        <v>55</v>
      </c>
      <c r="K68" s="2">
        <f>$B$66*SQRT(1-(J68-$B$67)^2/$B$65^2)</f>
        <v>0.25769399866675258</v>
      </c>
      <c r="M68" s="2">
        <f t="shared" ref="M68:M99" si="3">J68</f>
        <v>55</v>
      </c>
      <c r="N68" s="2">
        <f t="shared" ref="N68:N83" si="4">$B$71*SQRT(1-(M68-$B$72)^2/$B$70^2)</f>
        <v>8.6275559995626416E-2</v>
      </c>
      <c r="P68" s="2">
        <f t="shared" ref="P68:P99" si="5">M68</f>
        <v>55</v>
      </c>
      <c r="Q68" s="2">
        <f t="shared" ref="Q68:Q83" si="6">$B$76*SQRT(1-(P68-$B$77)^2/$B$75^2)</f>
        <v>0.29402871105142547</v>
      </c>
      <c r="S68" s="2">
        <v>55</v>
      </c>
      <c r="T68" s="2">
        <f>$B$82*SQRT(1-(S68-$B$83)^2/$B$81^2)</f>
        <v>0.24198848634246592</v>
      </c>
      <c r="V68" s="2">
        <f t="shared" ref="V68:V99" si="7">S68</f>
        <v>55</v>
      </c>
      <c r="W68" s="2">
        <f t="shared" ref="W68:W83" si="8">$B$87*SQRT(1-(V68-$B$88)^2/$B$86^2)</f>
        <v>0.22527179374754799</v>
      </c>
      <c r="Y68" s="2">
        <f t="shared" ref="Y68:Y99" si="9">V68</f>
        <v>55</v>
      </c>
      <c r="Z68" s="2">
        <f t="shared" ref="Z68:Z83" si="10">$B$92*SQRT(1-(Y68-$B$93)^2/$B$91^2)</f>
        <v>0.36490594389986886</v>
      </c>
      <c r="AB68" s="2">
        <f t="shared" ref="AB68:AB99" si="11">Y68</f>
        <v>55</v>
      </c>
      <c r="AC68" s="2">
        <f t="shared" ref="AC68:AC83" si="12">$B$98*SQRT(1-(AB68-$B$99)^2/$B$97^2)</f>
        <v>0.23909212005413569</v>
      </c>
      <c r="AE68" s="2">
        <f t="shared" ref="AE68:AE99" si="13">AB68</f>
        <v>55</v>
      </c>
      <c r="AF68" s="2">
        <f t="shared" ref="AF68:AF83" si="14">$B$103*SQRT(1-(AE68-$B$104)^2/$B$102^2)</f>
        <v>0.19617758056230689</v>
      </c>
    </row>
    <row r="69" spans="1:32" x14ac:dyDescent="0.3">
      <c r="A69" s="3" t="s">
        <v>7</v>
      </c>
      <c r="J69" s="2">
        <v>56</v>
      </c>
      <c r="K69" s="2">
        <f>$B$66*SQRT(1-(J69-$B$67)^2/$B$65^2)</f>
        <v>0.3520770289361963</v>
      </c>
      <c r="M69" s="2">
        <f t="shared" si="3"/>
        <v>56</v>
      </c>
      <c r="N69" s="2">
        <f t="shared" si="4"/>
        <v>0.11787485541077032</v>
      </c>
      <c r="P69" s="2">
        <f t="shared" si="5"/>
        <v>56</v>
      </c>
      <c r="Q69" s="2">
        <f t="shared" si="6"/>
        <v>0.40171969678966907</v>
      </c>
      <c r="S69" s="2">
        <v>56</v>
      </c>
      <c r="T69" s="2">
        <f t="shared" ref="T69:T83" si="15">$B$82*SQRT(1-(S69-$B$83)^2/$B$81^2)</f>
        <v>0.33061921406404465</v>
      </c>
      <c r="V69" s="2">
        <f t="shared" si="7"/>
        <v>56</v>
      </c>
      <c r="W69" s="2">
        <f t="shared" si="8"/>
        <v>0.30777986393207063</v>
      </c>
      <c r="Y69" s="2">
        <f t="shared" si="9"/>
        <v>56</v>
      </c>
      <c r="Z69" s="2">
        <f t="shared" si="10"/>
        <v>0.49855643217972956</v>
      </c>
      <c r="AB69" s="2">
        <f t="shared" si="11"/>
        <v>56</v>
      </c>
      <c r="AC69" s="2">
        <f t="shared" si="12"/>
        <v>0.32666202436315067</v>
      </c>
      <c r="AE69" s="2">
        <f t="shared" si="13"/>
        <v>56</v>
      </c>
      <c r="AF69" s="2">
        <f t="shared" si="14"/>
        <v>0.26802960125427089</v>
      </c>
    </row>
    <row r="70" spans="1:32" x14ac:dyDescent="0.3">
      <c r="A70" s="3" t="s">
        <v>14</v>
      </c>
      <c r="B70" s="2">
        <f>$B$60/2</f>
        <v>8</v>
      </c>
      <c r="D70" s="5" t="s">
        <v>20</v>
      </c>
      <c r="E70" s="2">
        <v>0.05</v>
      </c>
      <c r="J70" s="2">
        <v>57</v>
      </c>
      <c r="K70" s="2">
        <f t="shared" ref="K70:K83" si="16">$B$66*SQRT(1-(J70-$B$67)^2/$B$65^2)</f>
        <v>0.41551908748821242</v>
      </c>
      <c r="M70" s="2">
        <f t="shared" si="3"/>
        <v>57</v>
      </c>
      <c r="N70" s="2">
        <f t="shared" si="4"/>
        <v>0.13911516041270711</v>
      </c>
      <c r="P70" s="2">
        <f t="shared" si="5"/>
        <v>57</v>
      </c>
      <c r="Q70" s="2">
        <f t="shared" si="6"/>
        <v>0.47410705077931808</v>
      </c>
      <c r="S70" s="2">
        <v>57</v>
      </c>
      <c r="T70" s="2">
        <f t="shared" si="15"/>
        <v>0.3901947098027167</v>
      </c>
      <c r="V70" s="2">
        <f t="shared" si="7"/>
        <v>57</v>
      </c>
      <c r="W70" s="2">
        <f t="shared" si="8"/>
        <v>0.36323985292285632</v>
      </c>
      <c r="Y70" s="2">
        <f t="shared" si="9"/>
        <v>57</v>
      </c>
      <c r="Z70" s="2">
        <f t="shared" si="10"/>
        <v>0.58839315472138276</v>
      </c>
      <c r="AB70" s="2">
        <f t="shared" si="11"/>
        <v>57</v>
      </c>
      <c r="AC70" s="2">
        <f t="shared" si="12"/>
        <v>0.38552445949271652</v>
      </c>
      <c r="AE70" s="2">
        <f t="shared" si="13"/>
        <v>57</v>
      </c>
      <c r="AF70" s="2">
        <f t="shared" si="14"/>
        <v>0.31632684378618431</v>
      </c>
    </row>
    <row r="71" spans="1:32" x14ac:dyDescent="0.3">
      <c r="A71" s="3" t="s">
        <v>15</v>
      </c>
      <c r="B71" s="2">
        <f>E71*E72*SQRT(1-E73^2)*($B$60/SQRT($B$61))</f>
        <v>0.17821003042548264</v>
      </c>
      <c r="D71" s="3" t="s">
        <v>28</v>
      </c>
      <c r="E71" s="2">
        <f>NORMSINV(1-$E$65/2)</f>
        <v>1.9599639845400536</v>
      </c>
      <c r="J71" s="2">
        <v>58</v>
      </c>
      <c r="K71" s="2">
        <f t="shared" si="16"/>
        <v>0.46097703873007911</v>
      </c>
      <c r="M71" s="2">
        <f t="shared" si="3"/>
        <v>58</v>
      </c>
      <c r="N71" s="2">
        <f t="shared" si="4"/>
        <v>0.1543344135576657</v>
      </c>
      <c r="P71" s="2">
        <f t="shared" si="5"/>
        <v>58</v>
      </c>
      <c r="Q71" s="2">
        <f t="shared" si="6"/>
        <v>0.52597454819810485</v>
      </c>
      <c r="S71" s="2">
        <v>58</v>
      </c>
      <c r="T71" s="2">
        <f t="shared" si="15"/>
        <v>0.43288216418722658</v>
      </c>
      <c r="V71" s="2">
        <f t="shared" si="7"/>
        <v>58</v>
      </c>
      <c r="W71" s="2">
        <f t="shared" si="8"/>
        <v>0.40297843538626349</v>
      </c>
      <c r="Y71" s="2">
        <f t="shared" si="9"/>
        <v>58</v>
      </c>
      <c r="Z71" s="2">
        <f t="shared" si="10"/>
        <v>0.65276359676306517</v>
      </c>
      <c r="AB71" s="2">
        <f t="shared" si="11"/>
        <v>58</v>
      </c>
      <c r="AC71" s="2">
        <f t="shared" si="12"/>
        <v>0.42770098666047046</v>
      </c>
      <c r="AE71" s="2">
        <f t="shared" si="13"/>
        <v>58</v>
      </c>
      <c r="AF71" s="2">
        <f t="shared" si="14"/>
        <v>0.35093312463900767</v>
      </c>
    </row>
    <row r="72" spans="1:32" x14ac:dyDescent="0.3">
      <c r="A72" s="3" t="s">
        <v>16</v>
      </c>
      <c r="B72" s="2">
        <f>$A$42+B70</f>
        <v>62</v>
      </c>
      <c r="D72" s="5" t="s">
        <v>21</v>
      </c>
      <c r="E72" s="2">
        <f>STDEV(I42:I58)</f>
        <v>8.1279373279279157E-2</v>
      </c>
      <c r="J72" s="2">
        <v>59</v>
      </c>
      <c r="K72" s="2">
        <f t="shared" si="16"/>
        <v>0.49344643965934915</v>
      </c>
      <c r="M72" s="2">
        <f t="shared" si="3"/>
        <v>59</v>
      </c>
      <c r="N72" s="2">
        <f t="shared" si="4"/>
        <v>0.16520511975334207</v>
      </c>
      <c r="P72" s="2">
        <f t="shared" si="5"/>
        <v>59</v>
      </c>
      <c r="Q72" s="2">
        <f t="shared" si="6"/>
        <v>0.56302211683858072</v>
      </c>
      <c r="S72" s="2">
        <v>59</v>
      </c>
      <c r="T72" s="2">
        <f t="shared" si="15"/>
        <v>0.46337267317840253</v>
      </c>
      <c r="V72" s="2">
        <f t="shared" si="7"/>
        <v>59</v>
      </c>
      <c r="W72" s="2">
        <f t="shared" si="8"/>
        <v>0.43136264389359441</v>
      </c>
      <c r="Y72" s="2">
        <f t="shared" si="9"/>
        <v>59</v>
      </c>
      <c r="Z72" s="2">
        <f t="shared" si="10"/>
        <v>0.69874168494229605</v>
      </c>
      <c r="AB72" s="2">
        <f t="shared" si="11"/>
        <v>59</v>
      </c>
      <c r="AC72" s="2">
        <f t="shared" si="12"/>
        <v>0.45782655398152461</v>
      </c>
      <c r="AE72" s="2">
        <f t="shared" si="13"/>
        <v>59</v>
      </c>
      <c r="AF72" s="2">
        <f t="shared" si="14"/>
        <v>0.37565146712881098</v>
      </c>
    </row>
    <row r="73" spans="1:32" x14ac:dyDescent="0.3">
      <c r="D73" s="3" t="s">
        <v>19</v>
      </c>
      <c r="E73" s="2">
        <f>CORREL(I3:I18,J3:J18)</f>
        <v>0.9626390182949649</v>
      </c>
      <c r="J73" s="2">
        <v>60</v>
      </c>
      <c r="K73" s="2">
        <f t="shared" si="16"/>
        <v>0.51538799733350515</v>
      </c>
      <c r="M73" s="2">
        <f t="shared" si="3"/>
        <v>60</v>
      </c>
      <c r="N73" s="2">
        <f t="shared" si="4"/>
        <v>0.17255111999125283</v>
      </c>
      <c r="P73" s="2">
        <f t="shared" si="5"/>
        <v>60</v>
      </c>
      <c r="Q73" s="2">
        <f t="shared" si="6"/>
        <v>0.58805742210285095</v>
      </c>
      <c r="S73" s="2">
        <v>60</v>
      </c>
      <c r="T73" s="2">
        <f t="shared" si="15"/>
        <v>0.48397697268493184</v>
      </c>
      <c r="V73" s="2">
        <f t="shared" si="7"/>
        <v>60</v>
      </c>
      <c r="W73" s="2">
        <f t="shared" si="8"/>
        <v>0.45054358749509599</v>
      </c>
      <c r="Y73" s="2">
        <f t="shared" si="9"/>
        <v>60</v>
      </c>
      <c r="Z73" s="2">
        <f t="shared" si="10"/>
        <v>0.72981188779973771</v>
      </c>
      <c r="AB73" s="2">
        <f t="shared" si="11"/>
        <v>60</v>
      </c>
      <c r="AC73" s="2">
        <f t="shared" si="12"/>
        <v>0.47818424010827137</v>
      </c>
      <c r="AE73" s="2">
        <f t="shared" si="13"/>
        <v>60</v>
      </c>
      <c r="AF73" s="2">
        <f t="shared" si="14"/>
        <v>0.39235516112461377</v>
      </c>
    </row>
    <row r="74" spans="1:32" x14ac:dyDescent="0.3">
      <c r="A74" s="19" t="s">
        <v>4</v>
      </c>
      <c r="J74" s="2">
        <v>61</v>
      </c>
      <c r="K74" s="2">
        <f t="shared" si="16"/>
        <v>0.52811554340429445</v>
      </c>
      <c r="M74" s="2">
        <f t="shared" si="3"/>
        <v>61</v>
      </c>
      <c r="N74" s="2">
        <f t="shared" si="4"/>
        <v>0.17681228311615549</v>
      </c>
      <c r="P74" s="2">
        <f t="shared" si="5"/>
        <v>61</v>
      </c>
      <c r="Q74" s="2">
        <f t="shared" si="6"/>
        <v>0.60257954518450363</v>
      </c>
      <c r="S74" s="2">
        <v>61</v>
      </c>
      <c r="T74" s="2">
        <f t="shared" si="15"/>
        <v>0.49592882109606701</v>
      </c>
      <c r="V74" s="2">
        <f t="shared" si="7"/>
        <v>61</v>
      </c>
      <c r="W74" s="2">
        <f t="shared" si="8"/>
        <v>0.46166979589810592</v>
      </c>
      <c r="Y74" s="2">
        <f t="shared" si="9"/>
        <v>61</v>
      </c>
      <c r="Z74" s="2">
        <f t="shared" si="10"/>
        <v>0.74783464826959434</v>
      </c>
      <c r="AB74" s="2">
        <f t="shared" si="11"/>
        <v>61</v>
      </c>
      <c r="AC74" s="2">
        <f t="shared" si="12"/>
        <v>0.48999303654472603</v>
      </c>
      <c r="AE74" s="2">
        <f t="shared" si="13"/>
        <v>61</v>
      </c>
      <c r="AF74" s="2">
        <f t="shared" si="14"/>
        <v>0.40204440188140628</v>
      </c>
    </row>
    <row r="75" spans="1:32" x14ac:dyDescent="0.3">
      <c r="A75" s="19" t="s">
        <v>14</v>
      </c>
      <c r="B75" s="2">
        <f>$B$60/2</f>
        <v>8</v>
      </c>
      <c r="D75" s="5" t="s">
        <v>20</v>
      </c>
      <c r="E75" s="2">
        <v>0.05</v>
      </c>
      <c r="J75" s="2">
        <v>62</v>
      </c>
      <c r="K75" s="2">
        <f t="shared" si="16"/>
        <v>0.53229043480209548</v>
      </c>
      <c r="M75" s="2">
        <f t="shared" si="3"/>
        <v>62</v>
      </c>
      <c r="N75" s="2">
        <f t="shared" si="4"/>
        <v>0.17821003042548264</v>
      </c>
      <c r="P75" s="2">
        <f t="shared" si="5"/>
        <v>62</v>
      </c>
      <c r="Q75" s="2">
        <f t="shared" si="6"/>
        <v>0.60734309397813524</v>
      </c>
      <c r="S75" s="2">
        <v>62</v>
      </c>
      <c r="T75" s="2">
        <f t="shared" si="15"/>
        <v>0.4998492680417661</v>
      </c>
      <c r="V75" s="2">
        <f t="shared" si="7"/>
        <v>62</v>
      </c>
      <c r="W75" s="2">
        <f t="shared" si="8"/>
        <v>0.46531941629574691</v>
      </c>
      <c r="Y75" s="2">
        <f t="shared" si="9"/>
        <v>62</v>
      </c>
      <c r="Z75" s="2">
        <f t="shared" si="10"/>
        <v>0.75374647661668803</v>
      </c>
      <c r="AB75" s="2">
        <f t="shared" si="11"/>
        <v>62</v>
      </c>
      <c r="AC75" s="2">
        <f t="shared" si="12"/>
        <v>0.49386655956218234</v>
      </c>
      <c r="AE75" s="2">
        <f t="shared" si="13"/>
        <v>62</v>
      </c>
      <c r="AF75" s="2">
        <f t="shared" si="14"/>
        <v>0.40522266795577516</v>
      </c>
    </row>
    <row r="76" spans="1:32" x14ac:dyDescent="0.3">
      <c r="A76" s="19" t="s">
        <v>15</v>
      </c>
      <c r="B76" s="2">
        <f>E76*E77*SQRT(1-E78^2)*($B$60/SQRT($B$61))</f>
        <v>0.60734309397813524</v>
      </c>
      <c r="D76" s="19" t="s">
        <v>28</v>
      </c>
      <c r="E76" s="2">
        <f>NORMSINV(1-$E$65/2)</f>
        <v>1.9599639845400536</v>
      </c>
      <c r="J76" s="2">
        <v>63</v>
      </c>
      <c r="K76" s="2">
        <f t="shared" si="16"/>
        <v>0.52811554340429445</v>
      </c>
      <c r="M76" s="2">
        <f t="shared" si="3"/>
        <v>63</v>
      </c>
      <c r="N76" s="2">
        <f t="shared" si="4"/>
        <v>0.17681228311615549</v>
      </c>
      <c r="P76" s="2">
        <f t="shared" si="5"/>
        <v>63</v>
      </c>
      <c r="Q76" s="2">
        <f t="shared" si="6"/>
        <v>0.60257954518450363</v>
      </c>
      <c r="S76" s="2">
        <v>63</v>
      </c>
      <c r="T76" s="2">
        <f t="shared" si="15"/>
        <v>0.49592882109606701</v>
      </c>
      <c r="V76" s="2">
        <f t="shared" si="7"/>
        <v>63</v>
      </c>
      <c r="W76" s="2">
        <f t="shared" si="8"/>
        <v>0.46166979589810592</v>
      </c>
      <c r="Y76" s="2">
        <f t="shared" si="9"/>
        <v>63</v>
      </c>
      <c r="Z76" s="2">
        <f t="shared" si="10"/>
        <v>0.74783464826959434</v>
      </c>
      <c r="AB76" s="2">
        <f t="shared" si="11"/>
        <v>63</v>
      </c>
      <c r="AC76" s="2">
        <f t="shared" si="12"/>
        <v>0.48999303654472603</v>
      </c>
      <c r="AE76" s="2">
        <f t="shared" si="13"/>
        <v>63</v>
      </c>
      <c r="AF76" s="2">
        <f t="shared" si="14"/>
        <v>0.40204440188140628</v>
      </c>
    </row>
    <row r="77" spans="1:32" x14ac:dyDescent="0.3">
      <c r="A77" s="19" t="s">
        <v>16</v>
      </c>
      <c r="B77" s="2">
        <f>$A$42+B75</f>
        <v>62</v>
      </c>
      <c r="D77" s="5" t="s">
        <v>21</v>
      </c>
      <c r="E77" s="2">
        <f>STDEV(F42:F58)</f>
        <v>0.14625032042845801</v>
      </c>
      <c r="J77" s="2">
        <v>64</v>
      </c>
      <c r="K77" s="2">
        <f t="shared" si="16"/>
        <v>0.51538799733350515</v>
      </c>
      <c r="M77" s="2">
        <f t="shared" si="3"/>
        <v>64</v>
      </c>
      <c r="N77" s="2">
        <f t="shared" si="4"/>
        <v>0.17255111999125283</v>
      </c>
      <c r="P77" s="2">
        <f t="shared" si="5"/>
        <v>64</v>
      </c>
      <c r="Q77" s="2">
        <f t="shared" si="6"/>
        <v>0.58805742210285095</v>
      </c>
      <c r="S77" s="2">
        <v>64</v>
      </c>
      <c r="T77" s="2">
        <f t="shared" si="15"/>
        <v>0.48397697268493184</v>
      </c>
      <c r="V77" s="2">
        <f t="shared" si="7"/>
        <v>64</v>
      </c>
      <c r="W77" s="2">
        <f t="shared" si="8"/>
        <v>0.45054358749509599</v>
      </c>
      <c r="Y77" s="2">
        <f t="shared" si="9"/>
        <v>64</v>
      </c>
      <c r="Z77" s="2">
        <f t="shared" si="10"/>
        <v>0.72981188779973771</v>
      </c>
      <c r="AB77" s="2">
        <f t="shared" si="11"/>
        <v>64</v>
      </c>
      <c r="AC77" s="2">
        <f t="shared" si="12"/>
        <v>0.47818424010827137</v>
      </c>
      <c r="AE77" s="2">
        <f t="shared" si="13"/>
        <v>64</v>
      </c>
      <c r="AF77" s="2">
        <f t="shared" si="14"/>
        <v>0.39235516112461377</v>
      </c>
    </row>
    <row r="78" spans="1:32" x14ac:dyDescent="0.3">
      <c r="D78" s="19" t="s">
        <v>19</v>
      </c>
      <c r="E78" s="2">
        <f>CORREL(F3:F18,J3:J18)</f>
        <v>0.8584609719474986</v>
      </c>
      <c r="J78" s="2">
        <v>65</v>
      </c>
      <c r="K78" s="2">
        <f t="shared" si="16"/>
        <v>0.49344643965934915</v>
      </c>
      <c r="M78" s="2">
        <f t="shared" si="3"/>
        <v>65</v>
      </c>
      <c r="N78" s="2">
        <f t="shared" si="4"/>
        <v>0.16520511975334207</v>
      </c>
      <c r="P78" s="2">
        <f t="shared" si="5"/>
        <v>65</v>
      </c>
      <c r="Q78" s="2">
        <f t="shared" si="6"/>
        <v>0.56302211683858072</v>
      </c>
      <c r="S78" s="2">
        <v>65</v>
      </c>
      <c r="T78" s="2">
        <f t="shared" si="15"/>
        <v>0.46337267317840253</v>
      </c>
      <c r="V78" s="2">
        <f t="shared" si="7"/>
        <v>65</v>
      </c>
      <c r="W78" s="2">
        <f t="shared" si="8"/>
        <v>0.43136264389359441</v>
      </c>
      <c r="Y78" s="2">
        <f t="shared" si="9"/>
        <v>65</v>
      </c>
      <c r="Z78" s="2">
        <f t="shared" si="10"/>
        <v>0.69874168494229605</v>
      </c>
      <c r="AB78" s="2">
        <f t="shared" si="11"/>
        <v>65</v>
      </c>
      <c r="AC78" s="2">
        <f t="shared" si="12"/>
        <v>0.45782655398152461</v>
      </c>
      <c r="AE78" s="2">
        <f t="shared" si="13"/>
        <v>65</v>
      </c>
      <c r="AF78" s="2">
        <f t="shared" si="14"/>
        <v>0.37565146712881098</v>
      </c>
    </row>
    <row r="79" spans="1:32" x14ac:dyDescent="0.3">
      <c r="J79" s="2">
        <v>66</v>
      </c>
      <c r="K79" s="2">
        <f t="shared" si="16"/>
        <v>0.46097703873007911</v>
      </c>
      <c r="M79" s="2">
        <f t="shared" si="3"/>
        <v>66</v>
      </c>
      <c r="N79" s="2">
        <f t="shared" si="4"/>
        <v>0.1543344135576657</v>
      </c>
      <c r="P79" s="2">
        <f t="shared" si="5"/>
        <v>66</v>
      </c>
      <c r="Q79" s="2">
        <f t="shared" si="6"/>
        <v>0.52597454819810485</v>
      </c>
      <c r="S79" s="2">
        <v>66</v>
      </c>
      <c r="T79" s="2">
        <f t="shared" si="15"/>
        <v>0.43288216418722658</v>
      </c>
      <c r="V79" s="2">
        <f t="shared" si="7"/>
        <v>66</v>
      </c>
      <c r="W79" s="2">
        <f t="shared" si="8"/>
        <v>0.40297843538626349</v>
      </c>
      <c r="Y79" s="2">
        <f t="shared" si="9"/>
        <v>66</v>
      </c>
      <c r="Z79" s="2">
        <f t="shared" si="10"/>
        <v>0.65276359676306517</v>
      </c>
      <c r="AB79" s="2">
        <f t="shared" si="11"/>
        <v>66</v>
      </c>
      <c r="AC79" s="2">
        <f t="shared" si="12"/>
        <v>0.42770098666047046</v>
      </c>
      <c r="AE79" s="2">
        <f t="shared" si="13"/>
        <v>66</v>
      </c>
      <c r="AF79" s="2">
        <f t="shared" si="14"/>
        <v>0.35093312463900767</v>
      </c>
    </row>
    <row r="80" spans="1:32" x14ac:dyDescent="0.3">
      <c r="A80" s="20" t="s">
        <v>1</v>
      </c>
      <c r="J80" s="2">
        <v>67</v>
      </c>
      <c r="K80" s="2">
        <f t="shared" si="16"/>
        <v>0.41551908748821242</v>
      </c>
      <c r="M80" s="2">
        <f t="shared" si="3"/>
        <v>67</v>
      </c>
      <c r="N80" s="2">
        <f t="shared" si="4"/>
        <v>0.13911516041270711</v>
      </c>
      <c r="P80" s="2">
        <f t="shared" si="5"/>
        <v>67</v>
      </c>
      <c r="Q80" s="2">
        <f t="shared" si="6"/>
        <v>0.47410705077931808</v>
      </c>
      <c r="S80" s="2">
        <v>67</v>
      </c>
      <c r="T80" s="2">
        <f t="shared" si="15"/>
        <v>0.3901947098027167</v>
      </c>
      <c r="V80" s="2">
        <f t="shared" si="7"/>
        <v>67</v>
      </c>
      <c r="W80" s="2">
        <f t="shared" si="8"/>
        <v>0.36323985292285632</v>
      </c>
      <c r="Y80" s="2">
        <f t="shared" si="9"/>
        <v>67</v>
      </c>
      <c r="Z80" s="2">
        <f t="shared" si="10"/>
        <v>0.58839315472138276</v>
      </c>
      <c r="AB80" s="2">
        <f t="shared" si="11"/>
        <v>67</v>
      </c>
      <c r="AC80" s="2">
        <f t="shared" si="12"/>
        <v>0.38552445949271652</v>
      </c>
      <c r="AE80" s="2">
        <f t="shared" si="13"/>
        <v>67</v>
      </c>
      <c r="AF80" s="2">
        <f t="shared" si="14"/>
        <v>0.31632684378618431</v>
      </c>
    </row>
    <row r="81" spans="1:32" x14ac:dyDescent="0.3">
      <c r="A81" s="20" t="s">
        <v>14</v>
      </c>
      <c r="B81" s="2">
        <f>$B$60/2</f>
        <v>8</v>
      </c>
      <c r="D81" s="5" t="s">
        <v>20</v>
      </c>
      <c r="E81" s="2">
        <v>0.05</v>
      </c>
      <c r="J81" s="2">
        <v>68</v>
      </c>
      <c r="K81" s="2">
        <f t="shared" si="16"/>
        <v>0.3520770289361963</v>
      </c>
      <c r="M81" s="2">
        <f t="shared" si="3"/>
        <v>68</v>
      </c>
      <c r="N81" s="2">
        <f t="shared" si="4"/>
        <v>0.11787485541077032</v>
      </c>
      <c r="P81" s="2">
        <f t="shared" si="5"/>
        <v>68</v>
      </c>
      <c r="Q81" s="2">
        <f t="shared" si="6"/>
        <v>0.40171969678966907</v>
      </c>
      <c r="S81" s="2">
        <v>68</v>
      </c>
      <c r="T81" s="2">
        <f t="shared" si="15"/>
        <v>0.33061921406404465</v>
      </c>
      <c r="V81" s="2">
        <f t="shared" si="7"/>
        <v>68</v>
      </c>
      <c r="W81" s="2">
        <f t="shared" si="8"/>
        <v>0.30777986393207063</v>
      </c>
      <c r="Y81" s="2">
        <f t="shared" si="9"/>
        <v>68</v>
      </c>
      <c r="Z81" s="2">
        <f t="shared" si="10"/>
        <v>0.49855643217972956</v>
      </c>
      <c r="AB81" s="2">
        <f t="shared" si="11"/>
        <v>68</v>
      </c>
      <c r="AC81" s="2">
        <f t="shared" si="12"/>
        <v>0.32666202436315067</v>
      </c>
      <c r="AE81" s="2">
        <f t="shared" si="13"/>
        <v>68</v>
      </c>
      <c r="AF81" s="2">
        <f t="shared" si="14"/>
        <v>0.26802960125427089</v>
      </c>
    </row>
    <row r="82" spans="1:32" x14ac:dyDescent="0.3">
      <c r="A82" s="20" t="s">
        <v>15</v>
      </c>
      <c r="B82" s="2">
        <f>E82*E83*SQRT(1-E84^2)*($B$60/SQRT($B$61))</f>
        <v>0.4998492680417661</v>
      </c>
      <c r="D82" s="20" t="s">
        <v>28</v>
      </c>
      <c r="E82" s="2">
        <f>NORMSINV(1-$E$65/2)</f>
        <v>1.9599639845400536</v>
      </c>
      <c r="J82" s="2">
        <v>69</v>
      </c>
      <c r="K82" s="2">
        <f t="shared" si="16"/>
        <v>0.25769399866675258</v>
      </c>
      <c r="M82" s="2">
        <f t="shared" si="3"/>
        <v>69</v>
      </c>
      <c r="N82" s="2">
        <f t="shared" si="4"/>
        <v>8.6275559995626416E-2</v>
      </c>
      <c r="P82" s="2">
        <f t="shared" si="5"/>
        <v>69</v>
      </c>
      <c r="Q82" s="2">
        <f t="shared" si="6"/>
        <v>0.29402871105142547</v>
      </c>
      <c r="S82" s="2">
        <v>69</v>
      </c>
      <c r="T82" s="2">
        <f t="shared" si="15"/>
        <v>0.24198848634246592</v>
      </c>
      <c r="V82" s="2">
        <f t="shared" si="7"/>
        <v>69</v>
      </c>
      <c r="W82" s="2">
        <f t="shared" si="8"/>
        <v>0.22527179374754799</v>
      </c>
      <c r="Y82" s="2">
        <f t="shared" si="9"/>
        <v>69</v>
      </c>
      <c r="Z82" s="2">
        <f t="shared" si="10"/>
        <v>0.36490594389986886</v>
      </c>
      <c r="AB82" s="2">
        <f t="shared" si="11"/>
        <v>69</v>
      </c>
      <c r="AC82" s="2">
        <f t="shared" si="12"/>
        <v>0.23909212005413569</v>
      </c>
      <c r="AE82" s="2">
        <f t="shared" si="13"/>
        <v>69</v>
      </c>
      <c r="AF82" s="2">
        <f t="shared" si="14"/>
        <v>0.19617758056230689</v>
      </c>
    </row>
    <row r="83" spans="1:32" x14ac:dyDescent="0.3">
      <c r="A83" s="20" t="s">
        <v>16</v>
      </c>
      <c r="B83" s="2">
        <f>$A$42+B81</f>
        <v>62</v>
      </c>
      <c r="D83" s="5" t="s">
        <v>21</v>
      </c>
      <c r="E83" s="2">
        <f>STDEV(C42:C58)</f>
        <v>0.15513967211926918</v>
      </c>
      <c r="J83" s="2">
        <v>70</v>
      </c>
      <c r="K83" s="2">
        <f t="shared" si="16"/>
        <v>0</v>
      </c>
      <c r="M83" s="2">
        <f t="shared" si="3"/>
        <v>70</v>
      </c>
      <c r="N83" s="2">
        <f t="shared" si="4"/>
        <v>0</v>
      </c>
      <c r="P83" s="2">
        <f t="shared" si="5"/>
        <v>70</v>
      </c>
      <c r="Q83" s="2">
        <f t="shared" si="6"/>
        <v>0</v>
      </c>
      <c r="S83" s="2">
        <v>70</v>
      </c>
      <c r="T83" s="2">
        <f t="shared" si="15"/>
        <v>0</v>
      </c>
      <c r="V83" s="2">
        <f t="shared" si="7"/>
        <v>70</v>
      </c>
      <c r="W83" s="2">
        <f t="shared" si="8"/>
        <v>0</v>
      </c>
      <c r="Y83" s="2">
        <f t="shared" si="9"/>
        <v>70</v>
      </c>
      <c r="Z83" s="2">
        <f t="shared" si="10"/>
        <v>0</v>
      </c>
      <c r="AB83" s="2">
        <f t="shared" si="11"/>
        <v>70</v>
      </c>
      <c r="AC83" s="2">
        <f t="shared" si="12"/>
        <v>0</v>
      </c>
      <c r="AE83" s="2">
        <f t="shared" si="13"/>
        <v>70</v>
      </c>
      <c r="AF83" s="2">
        <f t="shared" si="14"/>
        <v>0</v>
      </c>
    </row>
    <row r="84" spans="1:32" x14ac:dyDescent="0.3">
      <c r="D84" s="20" t="s">
        <v>19</v>
      </c>
      <c r="E84" s="2">
        <f>CORREL(C3:C18,J3:J18)</f>
        <v>0.91742092147335319</v>
      </c>
      <c r="J84" s="2">
        <v>69</v>
      </c>
      <c r="K84" s="2">
        <f>-$B$66*SQRT(1-(J84-$B$67)^2/$B$65^2)</f>
        <v>-0.25769399866675258</v>
      </c>
      <c r="M84" s="2">
        <f t="shared" si="3"/>
        <v>69</v>
      </c>
      <c r="N84" s="2">
        <f>-$B$71*SQRT(1-(M84-$B$72)^2/$B$70^2)</f>
        <v>-8.6275559995626416E-2</v>
      </c>
      <c r="P84" s="2">
        <f t="shared" si="5"/>
        <v>69</v>
      </c>
      <c r="Q84" s="2">
        <f>-$B$76*SQRT(1-(P84-$B$77)^2/$B$75^2)</f>
        <v>-0.29402871105142547</v>
      </c>
      <c r="S84" s="2">
        <v>69</v>
      </c>
      <c r="T84" s="2">
        <f>-$B$82*SQRT(1-(S84-$B$83)^2/$B$81^2)</f>
        <v>-0.24198848634246592</v>
      </c>
      <c r="V84" s="2">
        <f t="shared" si="7"/>
        <v>69</v>
      </c>
      <c r="W84" s="2">
        <f>-$B$87*SQRT(1-(V84-$B$88)^2/$B$86^2)</f>
        <v>-0.22527179374754799</v>
      </c>
      <c r="Y84" s="2">
        <f t="shared" si="9"/>
        <v>69</v>
      </c>
      <c r="Z84" s="2">
        <f>-$B$92*SQRT(1-(Y84-$B$93)^2/$B$91^2)</f>
        <v>-0.36490594389986886</v>
      </c>
      <c r="AB84" s="2">
        <f t="shared" si="11"/>
        <v>69</v>
      </c>
      <c r="AC84" s="2">
        <f>-$B$98*SQRT(1-(AB84-$B$99)^2/$B$97^2)</f>
        <v>-0.23909212005413569</v>
      </c>
      <c r="AE84" s="2">
        <f t="shared" si="13"/>
        <v>69</v>
      </c>
      <c r="AF84" s="2">
        <f>-$B$103*SQRT(1-(AE84-$B$104)^2/$B$102^2)</f>
        <v>-0.19617758056230689</v>
      </c>
    </row>
    <row r="85" spans="1:32" x14ac:dyDescent="0.3">
      <c r="A85" s="20" t="s">
        <v>2</v>
      </c>
      <c r="J85" s="2">
        <v>68</v>
      </c>
      <c r="K85" s="2">
        <f t="shared" ref="K85:K99" si="17">-$B$66*SQRT(1-(J85-$B$67)^2/$B$65^2)</f>
        <v>-0.3520770289361963</v>
      </c>
      <c r="M85" s="2">
        <f t="shared" si="3"/>
        <v>68</v>
      </c>
      <c r="N85" s="2">
        <f t="shared" ref="N85:N99" si="18">-$B$71*SQRT(1-(M85-$B$72)^2/$B$70^2)</f>
        <v>-0.11787485541077032</v>
      </c>
      <c r="P85" s="2">
        <f t="shared" si="5"/>
        <v>68</v>
      </c>
      <c r="Q85" s="2">
        <f t="shared" ref="Q85:Q99" si="19">-$B$76*SQRT(1-(P85-$B$77)^2/$B$75^2)</f>
        <v>-0.40171969678966907</v>
      </c>
      <c r="S85" s="2">
        <v>68</v>
      </c>
      <c r="T85" s="2">
        <f t="shared" ref="T85:T99" si="20">-$B$82*SQRT(1-(S85-$B$83)^2/$B$81^2)</f>
        <v>-0.33061921406404465</v>
      </c>
      <c r="V85" s="2">
        <f t="shared" si="7"/>
        <v>68</v>
      </c>
      <c r="W85" s="2">
        <f t="shared" ref="W85:W99" si="21">-$B$87*SQRT(1-(V85-$B$88)^2/$B$86^2)</f>
        <v>-0.30777986393207063</v>
      </c>
      <c r="Y85" s="2">
        <f t="shared" si="9"/>
        <v>68</v>
      </c>
      <c r="Z85" s="2">
        <f t="shared" ref="Z85:Z99" si="22">-$B$92*SQRT(1-(Y85-$B$93)^2/$B$91^2)</f>
        <v>-0.49855643217972956</v>
      </c>
      <c r="AB85" s="2">
        <f t="shared" si="11"/>
        <v>68</v>
      </c>
      <c r="AC85" s="2">
        <f t="shared" ref="AC85:AC99" si="23">-$B$98*SQRT(1-(AB85-$B$99)^2/$B$97^2)</f>
        <v>-0.32666202436315067</v>
      </c>
      <c r="AE85" s="2">
        <f t="shared" si="13"/>
        <v>68</v>
      </c>
      <c r="AF85" s="2">
        <f t="shared" ref="AF85:AF99" si="24">-$B$103*SQRT(1-(AE85-$B$104)^2/$B$102^2)</f>
        <v>-0.26802960125427089</v>
      </c>
    </row>
    <row r="86" spans="1:32" x14ac:dyDescent="0.3">
      <c r="A86" s="20" t="s">
        <v>14</v>
      </c>
      <c r="B86" s="2">
        <f>$B$60/2</f>
        <v>8</v>
      </c>
      <c r="D86" s="5" t="s">
        <v>20</v>
      </c>
      <c r="E86" s="2">
        <v>0.05</v>
      </c>
      <c r="J86" s="2">
        <v>67</v>
      </c>
      <c r="K86" s="2">
        <f t="shared" si="17"/>
        <v>-0.41551908748821242</v>
      </c>
      <c r="M86" s="2">
        <f t="shared" si="3"/>
        <v>67</v>
      </c>
      <c r="N86" s="2">
        <f t="shared" si="18"/>
        <v>-0.13911516041270711</v>
      </c>
      <c r="P86" s="2">
        <f t="shared" si="5"/>
        <v>67</v>
      </c>
      <c r="Q86" s="2">
        <f t="shared" si="19"/>
        <v>-0.47410705077931808</v>
      </c>
      <c r="S86" s="2">
        <v>67</v>
      </c>
      <c r="T86" s="2">
        <f t="shared" si="20"/>
        <v>-0.3901947098027167</v>
      </c>
      <c r="V86" s="2">
        <f t="shared" si="7"/>
        <v>67</v>
      </c>
      <c r="W86" s="2">
        <f t="shared" si="21"/>
        <v>-0.36323985292285632</v>
      </c>
      <c r="Y86" s="2">
        <f t="shared" si="9"/>
        <v>67</v>
      </c>
      <c r="Z86" s="2">
        <f t="shared" si="22"/>
        <v>-0.58839315472138276</v>
      </c>
      <c r="AB86" s="2">
        <f t="shared" si="11"/>
        <v>67</v>
      </c>
      <c r="AC86" s="2">
        <f t="shared" si="23"/>
        <v>-0.38552445949271652</v>
      </c>
      <c r="AE86" s="2">
        <f t="shared" si="13"/>
        <v>67</v>
      </c>
      <c r="AF86" s="2">
        <f t="shared" si="24"/>
        <v>-0.31632684378618431</v>
      </c>
    </row>
    <row r="87" spans="1:32" x14ac:dyDescent="0.3">
      <c r="A87" s="20" t="s">
        <v>15</v>
      </c>
      <c r="B87" s="2">
        <f>E87*E88*SQRT(1-E89^2)*($B$60/SQRT($B$61))</f>
        <v>0.46531941629574691</v>
      </c>
      <c r="D87" s="20" t="s">
        <v>28</v>
      </c>
      <c r="E87" s="2">
        <f>NORMSINV(1-$E$65/2)</f>
        <v>1.9599639845400536</v>
      </c>
      <c r="J87" s="2">
        <v>66</v>
      </c>
      <c r="K87" s="2">
        <f t="shared" si="17"/>
        <v>-0.46097703873007911</v>
      </c>
      <c r="M87" s="2">
        <f t="shared" si="3"/>
        <v>66</v>
      </c>
      <c r="N87" s="2">
        <f t="shared" si="18"/>
        <v>-0.1543344135576657</v>
      </c>
      <c r="P87" s="2">
        <f t="shared" si="5"/>
        <v>66</v>
      </c>
      <c r="Q87" s="2">
        <f t="shared" si="19"/>
        <v>-0.52597454819810485</v>
      </c>
      <c r="S87" s="2">
        <v>66</v>
      </c>
      <c r="T87" s="2">
        <f t="shared" si="20"/>
        <v>-0.43288216418722658</v>
      </c>
      <c r="V87" s="2">
        <f t="shared" si="7"/>
        <v>66</v>
      </c>
      <c r="W87" s="2">
        <f t="shared" si="21"/>
        <v>-0.40297843538626349</v>
      </c>
      <c r="Y87" s="2">
        <f t="shared" si="9"/>
        <v>66</v>
      </c>
      <c r="Z87" s="2">
        <f t="shared" si="22"/>
        <v>-0.65276359676306517</v>
      </c>
      <c r="AB87" s="2">
        <f t="shared" si="11"/>
        <v>66</v>
      </c>
      <c r="AC87" s="2">
        <f t="shared" si="23"/>
        <v>-0.42770098666047046</v>
      </c>
      <c r="AE87" s="2">
        <f t="shared" si="13"/>
        <v>66</v>
      </c>
      <c r="AF87" s="2">
        <f t="shared" si="24"/>
        <v>-0.35093312463900767</v>
      </c>
    </row>
    <row r="88" spans="1:32" x14ac:dyDescent="0.3">
      <c r="A88" s="20" t="s">
        <v>16</v>
      </c>
      <c r="B88" s="2">
        <f>$A$42+B86</f>
        <v>62</v>
      </c>
      <c r="D88" s="5" t="s">
        <v>21</v>
      </c>
      <c r="E88" s="2">
        <f>STDEV(D42:D58)</f>
        <v>0.16780511492257447</v>
      </c>
      <c r="J88" s="2">
        <v>65</v>
      </c>
      <c r="K88" s="2">
        <f t="shared" si="17"/>
        <v>-0.49344643965934915</v>
      </c>
      <c r="M88" s="2">
        <f t="shared" si="3"/>
        <v>65</v>
      </c>
      <c r="N88" s="2">
        <f t="shared" si="18"/>
        <v>-0.16520511975334207</v>
      </c>
      <c r="P88" s="2">
        <f t="shared" si="5"/>
        <v>65</v>
      </c>
      <c r="Q88" s="2">
        <f t="shared" si="19"/>
        <v>-0.56302211683858072</v>
      </c>
      <c r="S88" s="2">
        <v>65</v>
      </c>
      <c r="T88" s="2">
        <f t="shared" si="20"/>
        <v>-0.46337267317840253</v>
      </c>
      <c r="V88" s="2">
        <f t="shared" si="7"/>
        <v>65</v>
      </c>
      <c r="W88" s="2">
        <f t="shared" si="21"/>
        <v>-0.43136264389359441</v>
      </c>
      <c r="Y88" s="2">
        <f t="shared" si="9"/>
        <v>65</v>
      </c>
      <c r="Z88" s="2">
        <f t="shared" si="22"/>
        <v>-0.69874168494229605</v>
      </c>
      <c r="AB88" s="2">
        <f t="shared" si="11"/>
        <v>65</v>
      </c>
      <c r="AC88" s="2">
        <f t="shared" si="23"/>
        <v>-0.45782655398152461</v>
      </c>
      <c r="AE88" s="2">
        <f t="shared" si="13"/>
        <v>65</v>
      </c>
      <c r="AF88" s="2">
        <f t="shared" si="24"/>
        <v>-0.37565146712881098</v>
      </c>
    </row>
    <row r="89" spans="1:32" x14ac:dyDescent="0.3">
      <c r="D89" s="20" t="s">
        <v>19</v>
      </c>
      <c r="E89" s="2">
        <f>CORREL(D3:D18,J3:J18)</f>
        <v>0.93952847632009151</v>
      </c>
      <c r="J89" s="2">
        <v>64</v>
      </c>
      <c r="K89" s="2">
        <f t="shared" si="17"/>
        <v>-0.51538799733350515</v>
      </c>
      <c r="M89" s="2">
        <f t="shared" si="3"/>
        <v>64</v>
      </c>
      <c r="N89" s="2">
        <f t="shared" si="18"/>
        <v>-0.17255111999125283</v>
      </c>
      <c r="P89" s="2">
        <f t="shared" si="5"/>
        <v>64</v>
      </c>
      <c r="Q89" s="2">
        <f t="shared" si="19"/>
        <v>-0.58805742210285095</v>
      </c>
      <c r="S89" s="2">
        <v>64</v>
      </c>
      <c r="T89" s="2">
        <f t="shared" si="20"/>
        <v>-0.48397697268493184</v>
      </c>
      <c r="V89" s="2">
        <f t="shared" si="7"/>
        <v>64</v>
      </c>
      <c r="W89" s="2">
        <f t="shared" si="21"/>
        <v>-0.45054358749509599</v>
      </c>
      <c r="Y89" s="2">
        <f t="shared" si="9"/>
        <v>64</v>
      </c>
      <c r="Z89" s="2">
        <f t="shared" si="22"/>
        <v>-0.72981188779973771</v>
      </c>
      <c r="AB89" s="2">
        <f t="shared" si="11"/>
        <v>64</v>
      </c>
      <c r="AC89" s="2">
        <f t="shared" si="23"/>
        <v>-0.47818424010827137</v>
      </c>
      <c r="AE89" s="2">
        <f t="shared" si="13"/>
        <v>64</v>
      </c>
      <c r="AF89" s="2">
        <f t="shared" si="24"/>
        <v>-0.39235516112461377</v>
      </c>
    </row>
    <row r="90" spans="1:32" x14ac:dyDescent="0.3">
      <c r="A90" s="3" t="s">
        <v>3</v>
      </c>
      <c r="J90" s="2">
        <v>63</v>
      </c>
      <c r="K90" s="2">
        <f t="shared" si="17"/>
        <v>-0.52811554340429445</v>
      </c>
      <c r="M90" s="2">
        <f t="shared" si="3"/>
        <v>63</v>
      </c>
      <c r="N90" s="2">
        <f t="shared" si="18"/>
        <v>-0.17681228311615549</v>
      </c>
      <c r="P90" s="2">
        <f t="shared" si="5"/>
        <v>63</v>
      </c>
      <c r="Q90" s="2">
        <f t="shared" si="19"/>
        <v>-0.60257954518450363</v>
      </c>
      <c r="S90" s="2">
        <v>63</v>
      </c>
      <c r="T90" s="2">
        <f t="shared" si="20"/>
        <v>-0.49592882109606701</v>
      </c>
      <c r="V90" s="2">
        <f t="shared" si="7"/>
        <v>63</v>
      </c>
      <c r="W90" s="2">
        <f t="shared" si="21"/>
        <v>-0.46166979589810592</v>
      </c>
      <c r="Y90" s="2">
        <f t="shared" si="9"/>
        <v>63</v>
      </c>
      <c r="Z90" s="2">
        <f t="shared" si="22"/>
        <v>-0.74783464826959434</v>
      </c>
      <c r="AB90" s="2">
        <f t="shared" si="11"/>
        <v>63</v>
      </c>
      <c r="AC90" s="2">
        <f t="shared" si="23"/>
        <v>-0.48999303654472603</v>
      </c>
      <c r="AE90" s="2">
        <f t="shared" si="13"/>
        <v>63</v>
      </c>
      <c r="AF90" s="2">
        <f t="shared" si="24"/>
        <v>-0.40204440188140628</v>
      </c>
    </row>
    <row r="91" spans="1:32" x14ac:dyDescent="0.3">
      <c r="A91" s="20" t="s">
        <v>14</v>
      </c>
      <c r="B91" s="2">
        <f>$B$60/2</f>
        <v>8</v>
      </c>
      <c r="D91" s="5" t="s">
        <v>20</v>
      </c>
      <c r="E91" s="2">
        <v>0.05</v>
      </c>
      <c r="J91" s="2">
        <v>62</v>
      </c>
      <c r="K91" s="2">
        <f t="shared" si="17"/>
        <v>-0.53229043480209548</v>
      </c>
      <c r="M91" s="2">
        <f t="shared" si="3"/>
        <v>62</v>
      </c>
      <c r="N91" s="2">
        <f t="shared" si="18"/>
        <v>-0.17821003042548264</v>
      </c>
      <c r="P91" s="2">
        <f t="shared" si="5"/>
        <v>62</v>
      </c>
      <c r="Q91" s="2">
        <f t="shared" si="19"/>
        <v>-0.60734309397813524</v>
      </c>
      <c r="S91" s="2">
        <v>62</v>
      </c>
      <c r="T91" s="2">
        <f t="shared" si="20"/>
        <v>-0.4998492680417661</v>
      </c>
      <c r="V91" s="2">
        <f t="shared" si="7"/>
        <v>62</v>
      </c>
      <c r="W91" s="2">
        <f t="shared" si="21"/>
        <v>-0.46531941629574691</v>
      </c>
      <c r="Y91" s="2">
        <f t="shared" si="9"/>
        <v>62</v>
      </c>
      <c r="Z91" s="2">
        <f t="shared" si="22"/>
        <v>-0.75374647661668803</v>
      </c>
      <c r="AB91" s="2">
        <f t="shared" si="11"/>
        <v>62</v>
      </c>
      <c r="AC91" s="2">
        <f t="shared" si="23"/>
        <v>-0.49386655956218234</v>
      </c>
      <c r="AE91" s="2">
        <f t="shared" si="13"/>
        <v>62</v>
      </c>
      <c r="AF91" s="2">
        <f t="shared" si="24"/>
        <v>-0.40522266795577516</v>
      </c>
    </row>
    <row r="92" spans="1:32" x14ac:dyDescent="0.3">
      <c r="A92" s="20" t="s">
        <v>15</v>
      </c>
      <c r="B92" s="2">
        <f>E92*E93*SQRT(1-E94^2)*($B$60/SQRT($B$61))</f>
        <v>0.75374647661668803</v>
      </c>
      <c r="D92" s="20" t="s">
        <v>28</v>
      </c>
      <c r="E92" s="2">
        <f>NORMSINV(1-$E$65/2)</f>
        <v>1.9599639845400536</v>
      </c>
      <c r="J92" s="2">
        <v>61</v>
      </c>
      <c r="K92" s="2">
        <f t="shared" si="17"/>
        <v>-0.52811554340429445</v>
      </c>
      <c r="M92" s="2">
        <f t="shared" si="3"/>
        <v>61</v>
      </c>
      <c r="N92" s="2">
        <f t="shared" si="18"/>
        <v>-0.17681228311615549</v>
      </c>
      <c r="P92" s="2">
        <f t="shared" si="5"/>
        <v>61</v>
      </c>
      <c r="Q92" s="2">
        <f t="shared" si="19"/>
        <v>-0.60257954518450363</v>
      </c>
      <c r="S92" s="2">
        <v>61</v>
      </c>
      <c r="T92" s="2">
        <f t="shared" si="20"/>
        <v>-0.49592882109606701</v>
      </c>
      <c r="V92" s="2">
        <f t="shared" si="7"/>
        <v>61</v>
      </c>
      <c r="W92" s="2">
        <f t="shared" si="21"/>
        <v>-0.46166979589810592</v>
      </c>
      <c r="Y92" s="2">
        <f t="shared" si="9"/>
        <v>61</v>
      </c>
      <c r="Z92" s="2">
        <f t="shared" si="22"/>
        <v>-0.74783464826959434</v>
      </c>
      <c r="AB92" s="2">
        <f t="shared" si="11"/>
        <v>61</v>
      </c>
      <c r="AC92" s="2">
        <f t="shared" si="23"/>
        <v>-0.48999303654472603</v>
      </c>
      <c r="AE92" s="2">
        <f t="shared" si="13"/>
        <v>61</v>
      </c>
      <c r="AF92" s="2">
        <f t="shared" si="24"/>
        <v>-0.40204440188140628</v>
      </c>
    </row>
    <row r="93" spans="1:32" x14ac:dyDescent="0.3">
      <c r="A93" s="20" t="s">
        <v>16</v>
      </c>
      <c r="B93" s="2">
        <f>$A$42+B91</f>
        <v>62</v>
      </c>
      <c r="D93" s="5" t="s">
        <v>21</v>
      </c>
      <c r="E93" s="2">
        <f>STDEV(E42:E58)</f>
        <v>0.18639674042022894</v>
      </c>
      <c r="J93" s="2">
        <v>60</v>
      </c>
      <c r="K93" s="2">
        <f t="shared" si="17"/>
        <v>-0.51538799733350515</v>
      </c>
      <c r="M93" s="2">
        <f t="shared" si="3"/>
        <v>60</v>
      </c>
      <c r="N93" s="2">
        <f t="shared" si="18"/>
        <v>-0.17255111999125283</v>
      </c>
      <c r="P93" s="2">
        <f t="shared" si="5"/>
        <v>60</v>
      </c>
      <c r="Q93" s="2">
        <f t="shared" si="19"/>
        <v>-0.58805742210285095</v>
      </c>
      <c r="S93" s="2">
        <v>60</v>
      </c>
      <c r="T93" s="2">
        <f t="shared" si="20"/>
        <v>-0.48397697268493184</v>
      </c>
      <c r="V93" s="2">
        <f t="shared" si="7"/>
        <v>60</v>
      </c>
      <c r="W93" s="2">
        <f t="shared" si="21"/>
        <v>-0.45054358749509599</v>
      </c>
      <c r="Y93" s="2">
        <f t="shared" si="9"/>
        <v>60</v>
      </c>
      <c r="Z93" s="2">
        <f t="shared" si="22"/>
        <v>-0.72981188779973771</v>
      </c>
      <c r="AB93" s="2">
        <f t="shared" si="11"/>
        <v>60</v>
      </c>
      <c r="AC93" s="2">
        <f t="shared" si="23"/>
        <v>-0.47818424010827137</v>
      </c>
      <c r="AE93" s="2">
        <f t="shared" si="13"/>
        <v>60</v>
      </c>
      <c r="AF93" s="2">
        <f t="shared" si="24"/>
        <v>-0.39235516112461377</v>
      </c>
    </row>
    <row r="94" spans="1:32" x14ac:dyDescent="0.3">
      <c r="D94" s="20" t="s">
        <v>19</v>
      </c>
      <c r="E94" s="2">
        <f>CORREL(E3:E18,J3:J18)</f>
        <v>0.86636093140346704</v>
      </c>
      <c r="J94" s="2">
        <v>59</v>
      </c>
      <c r="K94" s="2">
        <f t="shared" si="17"/>
        <v>-0.49344643965934915</v>
      </c>
      <c r="M94" s="2">
        <f t="shared" si="3"/>
        <v>59</v>
      </c>
      <c r="N94" s="2">
        <f t="shared" si="18"/>
        <v>-0.16520511975334207</v>
      </c>
      <c r="P94" s="2">
        <f t="shared" si="5"/>
        <v>59</v>
      </c>
      <c r="Q94" s="2">
        <f t="shared" si="19"/>
        <v>-0.56302211683858072</v>
      </c>
      <c r="S94" s="2">
        <v>59</v>
      </c>
      <c r="T94" s="2">
        <f t="shared" si="20"/>
        <v>-0.46337267317840253</v>
      </c>
      <c r="V94" s="2">
        <f t="shared" si="7"/>
        <v>59</v>
      </c>
      <c r="W94" s="2">
        <f t="shared" si="21"/>
        <v>-0.43136264389359441</v>
      </c>
      <c r="Y94" s="2">
        <f t="shared" si="9"/>
        <v>59</v>
      </c>
      <c r="Z94" s="2">
        <f t="shared" si="22"/>
        <v>-0.69874168494229605</v>
      </c>
      <c r="AB94" s="2">
        <f t="shared" si="11"/>
        <v>59</v>
      </c>
      <c r="AC94" s="2">
        <f t="shared" si="23"/>
        <v>-0.45782655398152461</v>
      </c>
      <c r="AE94" s="2">
        <f t="shared" si="13"/>
        <v>59</v>
      </c>
      <c r="AF94" s="2">
        <f t="shared" si="24"/>
        <v>-0.37565146712881098</v>
      </c>
    </row>
    <row r="95" spans="1:32" x14ac:dyDescent="0.3">
      <c r="J95" s="2">
        <v>58</v>
      </c>
      <c r="K95" s="2">
        <f t="shared" si="17"/>
        <v>-0.46097703873007911</v>
      </c>
      <c r="M95" s="2">
        <f t="shared" si="3"/>
        <v>58</v>
      </c>
      <c r="N95" s="2">
        <f t="shared" si="18"/>
        <v>-0.1543344135576657</v>
      </c>
      <c r="P95" s="2">
        <f t="shared" si="5"/>
        <v>58</v>
      </c>
      <c r="Q95" s="2">
        <f t="shared" si="19"/>
        <v>-0.52597454819810485</v>
      </c>
      <c r="S95" s="2">
        <v>58</v>
      </c>
      <c r="T95" s="2">
        <f t="shared" si="20"/>
        <v>-0.43288216418722658</v>
      </c>
      <c r="V95" s="2">
        <f t="shared" si="7"/>
        <v>58</v>
      </c>
      <c r="W95" s="2">
        <f t="shared" si="21"/>
        <v>-0.40297843538626349</v>
      </c>
      <c r="Y95" s="2">
        <f t="shared" si="9"/>
        <v>58</v>
      </c>
      <c r="Z95" s="2">
        <f t="shared" si="22"/>
        <v>-0.65276359676306517</v>
      </c>
      <c r="AB95" s="2">
        <f t="shared" si="11"/>
        <v>58</v>
      </c>
      <c r="AC95" s="2">
        <f t="shared" si="23"/>
        <v>-0.42770098666047046</v>
      </c>
      <c r="AE95" s="2">
        <f t="shared" si="13"/>
        <v>58</v>
      </c>
      <c r="AF95" s="2">
        <f t="shared" si="24"/>
        <v>-0.35093312463900767</v>
      </c>
    </row>
    <row r="96" spans="1:32" x14ac:dyDescent="0.3">
      <c r="A96" s="20" t="s">
        <v>5</v>
      </c>
      <c r="J96" s="2">
        <v>57</v>
      </c>
      <c r="K96" s="2">
        <f t="shared" si="17"/>
        <v>-0.41551908748821242</v>
      </c>
      <c r="M96" s="2">
        <f t="shared" si="3"/>
        <v>57</v>
      </c>
      <c r="N96" s="2">
        <f t="shared" si="18"/>
        <v>-0.13911516041270711</v>
      </c>
      <c r="P96" s="2">
        <f t="shared" si="5"/>
        <v>57</v>
      </c>
      <c r="Q96" s="2">
        <f t="shared" si="19"/>
        <v>-0.47410705077931808</v>
      </c>
      <c r="S96" s="2">
        <v>57</v>
      </c>
      <c r="T96" s="2">
        <f t="shared" si="20"/>
        <v>-0.3901947098027167</v>
      </c>
      <c r="V96" s="2">
        <f t="shared" si="7"/>
        <v>57</v>
      </c>
      <c r="W96" s="2">
        <f t="shared" si="21"/>
        <v>-0.36323985292285632</v>
      </c>
      <c r="Y96" s="2">
        <f t="shared" si="9"/>
        <v>57</v>
      </c>
      <c r="Z96" s="2">
        <f t="shared" si="22"/>
        <v>-0.58839315472138276</v>
      </c>
      <c r="AB96" s="2">
        <f t="shared" si="11"/>
        <v>57</v>
      </c>
      <c r="AC96" s="2">
        <f t="shared" si="23"/>
        <v>-0.38552445949271652</v>
      </c>
      <c r="AE96" s="2">
        <f t="shared" si="13"/>
        <v>57</v>
      </c>
      <c r="AF96" s="2">
        <f t="shared" si="24"/>
        <v>-0.31632684378618431</v>
      </c>
    </row>
    <row r="97" spans="1:32" x14ac:dyDescent="0.3">
      <c r="A97" s="20" t="s">
        <v>14</v>
      </c>
      <c r="B97" s="2">
        <f>$B$60/2</f>
        <v>8</v>
      </c>
      <c r="D97" s="5" t="s">
        <v>20</v>
      </c>
      <c r="E97" s="2">
        <v>0.05</v>
      </c>
      <c r="J97" s="2">
        <v>56</v>
      </c>
      <c r="K97" s="2">
        <f t="shared" si="17"/>
        <v>-0.3520770289361963</v>
      </c>
      <c r="M97" s="2">
        <f t="shared" si="3"/>
        <v>56</v>
      </c>
      <c r="N97" s="2">
        <f t="shared" si="18"/>
        <v>-0.11787485541077032</v>
      </c>
      <c r="P97" s="2">
        <f t="shared" si="5"/>
        <v>56</v>
      </c>
      <c r="Q97" s="2">
        <f t="shared" si="19"/>
        <v>-0.40171969678966907</v>
      </c>
      <c r="S97" s="2">
        <v>56</v>
      </c>
      <c r="T97" s="2">
        <f t="shared" si="20"/>
        <v>-0.33061921406404465</v>
      </c>
      <c r="V97" s="2">
        <f t="shared" si="7"/>
        <v>56</v>
      </c>
      <c r="W97" s="2">
        <f t="shared" si="21"/>
        <v>-0.30777986393207063</v>
      </c>
      <c r="Y97" s="2">
        <f t="shared" si="9"/>
        <v>56</v>
      </c>
      <c r="Z97" s="2">
        <f t="shared" si="22"/>
        <v>-0.49855643217972956</v>
      </c>
      <c r="AB97" s="2">
        <f t="shared" si="11"/>
        <v>56</v>
      </c>
      <c r="AC97" s="2">
        <f t="shared" si="23"/>
        <v>-0.32666202436315067</v>
      </c>
      <c r="AE97" s="2">
        <f t="shared" si="13"/>
        <v>56</v>
      </c>
      <c r="AF97" s="2">
        <f t="shared" si="24"/>
        <v>-0.26802960125427089</v>
      </c>
    </row>
    <row r="98" spans="1:32" x14ac:dyDescent="0.3">
      <c r="A98" s="20" t="s">
        <v>15</v>
      </c>
      <c r="B98" s="2">
        <f>E98*E99*SQRT(1-E100^2)*($B$60/SQRT($B$61))</f>
        <v>0.49386655956218234</v>
      </c>
      <c r="D98" s="20" t="s">
        <v>28</v>
      </c>
      <c r="E98" s="2">
        <f>NORMSINV(1-$E$65/2)</f>
        <v>1.9599639845400536</v>
      </c>
      <c r="J98" s="2">
        <v>55</v>
      </c>
      <c r="K98" s="2">
        <f t="shared" si="17"/>
        <v>-0.25769399866675258</v>
      </c>
      <c r="M98" s="2">
        <f t="shared" si="3"/>
        <v>55</v>
      </c>
      <c r="N98" s="2">
        <f t="shared" si="18"/>
        <v>-8.6275559995626416E-2</v>
      </c>
      <c r="P98" s="2">
        <f t="shared" si="5"/>
        <v>55</v>
      </c>
      <c r="Q98" s="2">
        <f t="shared" si="19"/>
        <v>-0.29402871105142547</v>
      </c>
      <c r="S98" s="2">
        <v>55</v>
      </c>
      <c r="T98" s="2">
        <f t="shared" si="20"/>
        <v>-0.24198848634246592</v>
      </c>
      <c r="V98" s="2">
        <f t="shared" si="7"/>
        <v>55</v>
      </c>
      <c r="W98" s="2">
        <f t="shared" si="21"/>
        <v>-0.22527179374754799</v>
      </c>
      <c r="Y98" s="2">
        <f t="shared" si="9"/>
        <v>55</v>
      </c>
      <c r="Z98" s="2">
        <f t="shared" si="22"/>
        <v>-0.36490594389986886</v>
      </c>
      <c r="AB98" s="2">
        <f t="shared" si="11"/>
        <v>55</v>
      </c>
      <c r="AC98" s="2">
        <f t="shared" si="23"/>
        <v>-0.23909212005413569</v>
      </c>
      <c r="AE98" s="2">
        <f t="shared" si="13"/>
        <v>55</v>
      </c>
      <c r="AF98" s="2">
        <f t="shared" si="24"/>
        <v>-0.19617758056230689</v>
      </c>
    </row>
    <row r="99" spans="1:32" x14ac:dyDescent="0.3">
      <c r="A99" s="20" t="s">
        <v>16</v>
      </c>
      <c r="B99" s="2">
        <f>$A$42+B97</f>
        <v>62</v>
      </c>
      <c r="D99" s="5" t="s">
        <v>21</v>
      </c>
      <c r="E99" s="2">
        <f>STDEV(G42:G58)</f>
        <v>0.14077468248362046</v>
      </c>
      <c r="J99" s="2">
        <v>54</v>
      </c>
      <c r="K99" s="2">
        <f t="shared" si="17"/>
        <v>0</v>
      </c>
      <c r="M99" s="2">
        <f t="shared" si="3"/>
        <v>54</v>
      </c>
      <c r="N99" s="2">
        <f t="shared" si="18"/>
        <v>0</v>
      </c>
      <c r="P99" s="2">
        <f t="shared" si="5"/>
        <v>54</v>
      </c>
      <c r="Q99" s="2">
        <f t="shared" si="19"/>
        <v>0</v>
      </c>
      <c r="S99" s="2">
        <v>54</v>
      </c>
      <c r="T99" s="2">
        <f t="shared" si="20"/>
        <v>0</v>
      </c>
      <c r="V99" s="2">
        <f t="shared" si="7"/>
        <v>54</v>
      </c>
      <c r="W99" s="2">
        <f t="shared" si="21"/>
        <v>0</v>
      </c>
      <c r="Y99" s="2">
        <f t="shared" si="9"/>
        <v>54</v>
      </c>
      <c r="Z99" s="2">
        <f t="shared" si="22"/>
        <v>0</v>
      </c>
      <c r="AB99" s="2">
        <f t="shared" si="11"/>
        <v>54</v>
      </c>
      <c r="AC99" s="2">
        <f t="shared" si="23"/>
        <v>0</v>
      </c>
      <c r="AE99" s="2">
        <f t="shared" si="13"/>
        <v>54</v>
      </c>
      <c r="AF99" s="2">
        <f t="shared" si="24"/>
        <v>0</v>
      </c>
    </row>
    <row r="100" spans="1:32" x14ac:dyDescent="0.3">
      <c r="D100" s="20" t="s">
        <v>19</v>
      </c>
      <c r="E100" s="2">
        <f>CORREL(G3:G18,J3:J18)</f>
        <v>0.90126225289703787</v>
      </c>
    </row>
    <row r="101" spans="1:32" x14ac:dyDescent="0.3">
      <c r="A101" s="20" t="s">
        <v>6</v>
      </c>
    </row>
    <row r="102" spans="1:32" x14ac:dyDescent="0.3">
      <c r="A102" s="20" t="s">
        <v>14</v>
      </c>
      <c r="B102" s="2">
        <f>$B$60/2</f>
        <v>8</v>
      </c>
      <c r="D102" s="5" t="s">
        <v>20</v>
      </c>
      <c r="E102" s="2">
        <v>0.05</v>
      </c>
    </row>
    <row r="103" spans="1:32" x14ac:dyDescent="0.3">
      <c r="A103" s="20" t="s">
        <v>15</v>
      </c>
      <c r="B103" s="2">
        <f>E103*E104*SQRT(1-E105^2)*$B$60/SQRT($B$61)</f>
        <v>0.40522266795577516</v>
      </c>
      <c r="D103" s="20" t="s">
        <v>28</v>
      </c>
      <c r="E103" s="2">
        <f>NORMSINV(1-$E$65/2)</f>
        <v>1.9599639845400536</v>
      </c>
    </row>
    <row r="104" spans="1:32" x14ac:dyDescent="0.3">
      <c r="A104" s="20" t="s">
        <v>16</v>
      </c>
      <c r="B104" s="2">
        <f>$A$42+B102</f>
        <v>62</v>
      </c>
      <c r="D104" s="5" t="s">
        <v>21</v>
      </c>
      <c r="E104" s="2">
        <f>STDEV(H42:H58)</f>
        <v>0.1538149020537031</v>
      </c>
    </row>
    <row r="105" spans="1:32" x14ac:dyDescent="0.3">
      <c r="D105" s="20" t="s">
        <v>19</v>
      </c>
      <c r="E105" s="2">
        <f>CORREL(H3:H18,J3:J18)</f>
        <v>0.94558797680016859</v>
      </c>
    </row>
  </sheetData>
  <mergeCells count="4">
    <mergeCell ref="A21:C21"/>
    <mergeCell ref="A40:D40"/>
    <mergeCell ref="I63:K63"/>
    <mergeCell ref="L63:N6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7"/>
  <sheetViews>
    <sheetView workbookViewId="0">
      <selection activeCell="A18" sqref="A18"/>
    </sheetView>
  </sheetViews>
  <sheetFormatPr defaultColWidth="16.5546875" defaultRowHeight="14.4" x14ac:dyDescent="0.3"/>
  <cols>
    <col min="1" max="1" width="9.33203125" style="1" bestFit="1" customWidth="1"/>
    <col min="2" max="5" width="13.88671875" style="1" bestFit="1" customWidth="1"/>
    <col min="6" max="6" width="11" style="1" bestFit="1" customWidth="1"/>
    <col min="7" max="9" width="13.88671875" style="1" bestFit="1" customWidth="1"/>
    <col min="10" max="10" width="16.5546875" style="1"/>
    <col min="11" max="11" width="6.44140625" style="1" customWidth="1"/>
    <col min="12" max="12" width="9.88671875" style="1" customWidth="1"/>
    <col min="13" max="13" width="7.33203125" style="1" customWidth="1"/>
    <col min="14" max="14" width="8.44140625" style="1" customWidth="1"/>
    <col min="15" max="15" width="8.109375" style="1" customWidth="1"/>
    <col min="16" max="16" width="8.5546875" style="1" customWidth="1"/>
    <col min="17" max="17" width="10.6640625" style="1" customWidth="1"/>
    <col min="18" max="18" width="9.109375" style="1" customWidth="1"/>
    <col min="19" max="19" width="10.33203125" style="1" customWidth="1"/>
    <col min="20" max="20" width="11.44140625" style="1" customWidth="1"/>
    <col min="21" max="21" width="8.6640625" style="1" customWidth="1"/>
    <col min="22" max="22" width="9.6640625" style="1" customWidth="1"/>
    <col min="23" max="23" width="10.44140625" style="1" customWidth="1"/>
    <col min="24" max="24" width="7" style="1" customWidth="1"/>
    <col min="25" max="25" width="7.6640625" style="1" customWidth="1"/>
    <col min="26" max="26" width="4.88671875" style="1" customWidth="1"/>
    <col min="27" max="27" width="4.6640625" style="1" customWidth="1"/>
    <col min="28" max="28" width="6.6640625" style="1" customWidth="1"/>
    <col min="29" max="29" width="7.5546875" style="1" customWidth="1"/>
    <col min="30" max="30" width="7.88671875" style="1" customWidth="1"/>
    <col min="31" max="31" width="7.109375" style="1" customWidth="1"/>
    <col min="32" max="32" width="8.5546875" style="1" customWidth="1"/>
    <col min="33" max="33" width="8.44140625" style="1" customWidth="1"/>
    <col min="34" max="34" width="6.44140625" style="1" customWidth="1"/>
    <col min="35" max="35" width="8.44140625" style="1" customWidth="1"/>
    <col min="36" max="36" width="8.88671875" style="1" customWidth="1"/>
    <col min="37" max="37" width="6" style="1" customWidth="1"/>
    <col min="38" max="38" width="7.5546875" style="1" customWidth="1"/>
    <col min="39" max="16384" width="16.5546875" style="1"/>
  </cols>
  <sheetData>
    <row r="1" spans="1:44" x14ac:dyDescent="0.3">
      <c r="A1" s="6" t="s">
        <v>25</v>
      </c>
      <c r="B1" s="6">
        <v>8</v>
      </c>
    </row>
    <row r="2" spans="1:44" ht="16.2" thickBot="1" x14ac:dyDescent="0.3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AN2" s="3" t="s">
        <v>23</v>
      </c>
      <c r="AO2" s="5" t="s">
        <v>31</v>
      </c>
      <c r="AP2" s="4"/>
      <c r="AQ2" s="4"/>
    </row>
    <row r="3" spans="1:44" x14ac:dyDescent="0.3">
      <c r="A3" s="2">
        <v>55</v>
      </c>
      <c r="B3" s="2">
        <v>865</v>
      </c>
      <c r="C3" s="2">
        <v>1030</v>
      </c>
      <c r="D3" s="2">
        <v>1190</v>
      </c>
      <c r="E3" s="2">
        <v>1202</v>
      </c>
      <c r="F3" s="2">
        <v>1226</v>
      </c>
      <c r="G3" s="2">
        <v>1373</v>
      </c>
      <c r="H3" s="2">
        <v>1533</v>
      </c>
      <c r="I3" s="2">
        <v>1663</v>
      </c>
      <c r="K3" s="7">
        <f>IF($B3&lt;C3,1,-1)</f>
        <v>1</v>
      </c>
      <c r="L3" s="8">
        <f>IF($B3&lt;D3,1,-1)</f>
        <v>1</v>
      </c>
      <c r="M3" s="8">
        <f t="shared" ref="M3:Q3" si="0">IF($B3&lt;E3,1,-1)</f>
        <v>1</v>
      </c>
      <c r="N3" s="8">
        <f t="shared" si="0"/>
        <v>1</v>
      </c>
      <c r="O3" s="8">
        <f t="shared" si="0"/>
        <v>1</v>
      </c>
      <c r="P3" s="8">
        <f t="shared" si="0"/>
        <v>1</v>
      </c>
      <c r="Q3" s="9">
        <f t="shared" si="0"/>
        <v>1</v>
      </c>
      <c r="R3" s="7">
        <f>IF($C3&lt;D3,1,-1)</f>
        <v>1</v>
      </c>
      <c r="S3" s="8">
        <f t="shared" ref="S3:W3" si="1">IF($C3&lt;E3,1,-1)</f>
        <v>1</v>
      </c>
      <c r="T3" s="8">
        <f t="shared" si="1"/>
        <v>1</v>
      </c>
      <c r="U3" s="8">
        <f t="shared" si="1"/>
        <v>1</v>
      </c>
      <c r="V3" s="8">
        <f t="shared" si="1"/>
        <v>1</v>
      </c>
      <c r="W3" s="9">
        <f t="shared" si="1"/>
        <v>1</v>
      </c>
      <c r="X3" s="7">
        <f>IF($D3&lt;E3,1,-1)</f>
        <v>1</v>
      </c>
      <c r="Y3" s="8">
        <f t="shared" ref="Y3:AA3" si="2">IF($D3&lt;F3,1,-1)</f>
        <v>1</v>
      </c>
      <c r="Z3" s="8">
        <f t="shared" si="2"/>
        <v>1</v>
      </c>
      <c r="AA3" s="8">
        <f t="shared" si="2"/>
        <v>1</v>
      </c>
      <c r="AB3" s="9">
        <f>IF($D3&lt;I3,1,-1)</f>
        <v>1</v>
      </c>
      <c r="AC3" s="7">
        <f>IF($E3&lt;F3,1,-1)</f>
        <v>1</v>
      </c>
      <c r="AD3" s="8">
        <f t="shared" ref="AD3:AF3" si="3">IF($E3&lt;G3,1,-1)</f>
        <v>1</v>
      </c>
      <c r="AE3" s="8">
        <f t="shared" si="3"/>
        <v>1</v>
      </c>
      <c r="AF3" s="9">
        <f t="shared" si="3"/>
        <v>1</v>
      </c>
      <c r="AG3" s="7">
        <f>IF($F3&lt;G3,1,-1)</f>
        <v>1</v>
      </c>
      <c r="AH3" s="8">
        <f t="shared" ref="AH3:AI3" si="4">IF($F3&lt;H3,1,-1)</f>
        <v>1</v>
      </c>
      <c r="AI3" s="9">
        <f t="shared" si="4"/>
        <v>1</v>
      </c>
      <c r="AJ3" s="7">
        <f>IF($G3&lt;H3,1,-1)</f>
        <v>1</v>
      </c>
      <c r="AK3" s="9">
        <f t="shared" ref="AK3" si="5">IF($G3&lt;I3,1,-1)</f>
        <v>1</v>
      </c>
      <c r="AL3" s="10">
        <f>IF($H3&lt;I3,1,-1)</f>
        <v>1</v>
      </c>
      <c r="AN3" s="2">
        <f>SUM(K3:AL3)</f>
        <v>28</v>
      </c>
      <c r="AO3" s="2">
        <f>2*AN3/($B$1*($B$1-1))</f>
        <v>1</v>
      </c>
      <c r="AP3" s="27" t="str">
        <f>IF($AP$23&lt;AO3,IF(AO3&lt;$AP$24,"Pas de correlation","Correlation de rang très importante"),"Correlation de rang très importante")</f>
        <v>Correlation de rang très importante</v>
      </c>
      <c r="AQ3" s="28"/>
      <c r="AR3" s="29"/>
    </row>
    <row r="4" spans="1:44" x14ac:dyDescent="0.3">
      <c r="A4" s="2">
        <v>56</v>
      </c>
      <c r="B4" s="2">
        <v>490</v>
      </c>
      <c r="C4" s="2">
        <v>746</v>
      </c>
      <c r="D4" s="2">
        <v>931</v>
      </c>
      <c r="E4" s="2">
        <v>631</v>
      </c>
      <c r="F4" s="2">
        <v>815</v>
      </c>
      <c r="G4" s="2">
        <v>1024</v>
      </c>
      <c r="H4" s="2">
        <v>1314</v>
      </c>
      <c r="I4" s="2">
        <v>1253</v>
      </c>
      <c r="K4" s="11">
        <f t="shared" ref="K4:K18" si="6">IF($B4&lt;C4,1,-1)</f>
        <v>1</v>
      </c>
      <c r="L4" s="12">
        <f t="shared" ref="L4:L18" si="7">IF($B4&lt;D4,1,-1)</f>
        <v>1</v>
      </c>
      <c r="M4" s="12">
        <f t="shared" ref="M4:M18" si="8">IF($B4&lt;E4,1,-1)</f>
        <v>1</v>
      </c>
      <c r="N4" s="12">
        <f t="shared" ref="N4:N18" si="9">IF($B4&lt;F4,1,-1)</f>
        <v>1</v>
      </c>
      <c r="O4" s="12">
        <f t="shared" ref="O4:O18" si="10">IF($B4&lt;G4,1,-1)</f>
        <v>1</v>
      </c>
      <c r="P4" s="12">
        <f t="shared" ref="P4:P18" si="11">IF($B4&lt;H4,1,-1)</f>
        <v>1</v>
      </c>
      <c r="Q4" s="13">
        <f t="shared" ref="Q4:Q18" si="12">IF($B4&lt;I4,1,-1)</f>
        <v>1</v>
      </c>
      <c r="R4" s="11">
        <f t="shared" ref="R4:R18" si="13">IF($C4&lt;D4,1,-1)</f>
        <v>1</v>
      </c>
      <c r="S4" s="12">
        <f t="shared" ref="S4:S18" si="14">IF($C4&lt;E4,1,-1)</f>
        <v>-1</v>
      </c>
      <c r="T4" s="12">
        <f t="shared" ref="T4:T18" si="15">IF($C4&lt;F4,1,-1)</f>
        <v>1</v>
      </c>
      <c r="U4" s="12">
        <f t="shared" ref="U4:U18" si="16">IF($C4&lt;G4,1,-1)</f>
        <v>1</v>
      </c>
      <c r="V4" s="12">
        <f t="shared" ref="V4:V18" si="17">IF($C4&lt;H4,1,-1)</f>
        <v>1</v>
      </c>
      <c r="W4" s="13">
        <f t="shared" ref="W4:W18" si="18">IF($C4&lt;I4,1,-1)</f>
        <v>1</v>
      </c>
      <c r="X4" s="11">
        <f t="shared" ref="X4:X18" si="19">IF($D4&lt;E4,1,-1)</f>
        <v>-1</v>
      </c>
      <c r="Y4" s="12">
        <f t="shared" ref="Y4:Y18" si="20">IF($D4&lt;F4,1,-1)</f>
        <v>-1</v>
      </c>
      <c r="Z4" s="12">
        <f t="shared" ref="Z4:Z18" si="21">IF($D4&lt;G4,1,-1)</f>
        <v>1</v>
      </c>
      <c r="AA4" s="12">
        <f t="shared" ref="AA4:AA18" si="22">IF($D4&lt;H4,1,-1)</f>
        <v>1</v>
      </c>
      <c r="AB4" s="13">
        <f t="shared" ref="AB4:AB18" si="23">IF($D4&lt;I4,1,-1)</f>
        <v>1</v>
      </c>
      <c r="AC4" s="11">
        <f t="shared" ref="AC4:AC18" si="24">IF($E4&lt;F4,1,-1)</f>
        <v>1</v>
      </c>
      <c r="AD4" s="12">
        <f t="shared" ref="AD4:AD18" si="25">IF($E4&lt;G4,1,-1)</f>
        <v>1</v>
      </c>
      <c r="AE4" s="12">
        <f t="shared" ref="AE4:AE18" si="26">IF($E4&lt;H4,1,-1)</f>
        <v>1</v>
      </c>
      <c r="AF4" s="13">
        <f t="shared" ref="AF4:AF18" si="27">IF($E4&lt;I4,1,-1)</f>
        <v>1</v>
      </c>
      <c r="AG4" s="11">
        <f t="shared" ref="AG4:AG18" si="28">IF($F4&lt;G4,1,-1)</f>
        <v>1</v>
      </c>
      <c r="AH4" s="12">
        <f t="shared" ref="AH4:AH18" si="29">IF($F4&lt;H4,1,-1)</f>
        <v>1</v>
      </c>
      <c r="AI4" s="13">
        <f t="shared" ref="AI4:AI18" si="30">IF($F4&lt;I4,1,-1)</f>
        <v>1</v>
      </c>
      <c r="AJ4" s="11">
        <f t="shared" ref="AJ4:AJ18" si="31">IF($G4&lt;H4,1,-1)</f>
        <v>1</v>
      </c>
      <c r="AK4" s="13">
        <f t="shared" ref="AK4:AK18" si="32">IF($G4&lt;I4,1,-1)</f>
        <v>1</v>
      </c>
      <c r="AL4" s="14">
        <f t="shared" ref="AL4:AL18" si="33">IF($H4&lt;I4,1,-1)</f>
        <v>-1</v>
      </c>
      <c r="AN4" s="2">
        <f t="shared" ref="AN4:AN18" si="34">SUM(K4:AL4)</f>
        <v>20</v>
      </c>
      <c r="AO4" s="2">
        <f t="shared" ref="AO4:AO18" si="35">2*AN4/($B$1*($B$1-1))</f>
        <v>0.7142857142857143</v>
      </c>
      <c r="AP4" s="27" t="str">
        <f t="shared" ref="AP4:AP18" si="36">IF($AP$23&lt;AO4,IF(AO4&lt;$AP$24,"Pas de correlation","Correlation de rang très importante"),"Correlation de rang très importante")</f>
        <v>Correlation de rang très importante</v>
      </c>
      <c r="AQ4" s="28"/>
      <c r="AR4" s="29"/>
    </row>
    <row r="5" spans="1:44" x14ac:dyDescent="0.3">
      <c r="A5" s="2">
        <v>57</v>
      </c>
      <c r="B5" s="2">
        <v>721</v>
      </c>
      <c r="C5" s="2">
        <v>927</v>
      </c>
      <c r="D5" s="2">
        <v>843</v>
      </c>
      <c r="E5" s="2">
        <v>777.5</v>
      </c>
      <c r="F5" s="2">
        <v>1099</v>
      </c>
      <c r="G5" s="2">
        <v>1304</v>
      </c>
      <c r="H5" s="2">
        <v>1426</v>
      </c>
      <c r="I5" s="2">
        <v>1144</v>
      </c>
      <c r="K5" s="11">
        <f t="shared" si="6"/>
        <v>1</v>
      </c>
      <c r="L5" s="12">
        <f>IF($B5&lt;D5,1,-1)</f>
        <v>1</v>
      </c>
      <c r="M5" s="12">
        <f t="shared" si="8"/>
        <v>1</v>
      </c>
      <c r="N5" s="12">
        <f t="shared" si="9"/>
        <v>1</v>
      </c>
      <c r="O5" s="12">
        <f t="shared" si="10"/>
        <v>1</v>
      </c>
      <c r="P5" s="12">
        <f t="shared" si="11"/>
        <v>1</v>
      </c>
      <c r="Q5" s="13">
        <f t="shared" si="12"/>
        <v>1</v>
      </c>
      <c r="R5" s="11">
        <f t="shared" si="13"/>
        <v>-1</v>
      </c>
      <c r="S5" s="12">
        <f t="shared" si="14"/>
        <v>-1</v>
      </c>
      <c r="T5" s="12">
        <f t="shared" si="15"/>
        <v>1</v>
      </c>
      <c r="U5" s="12">
        <f t="shared" si="16"/>
        <v>1</v>
      </c>
      <c r="V5" s="12">
        <f t="shared" si="17"/>
        <v>1</v>
      </c>
      <c r="W5" s="13">
        <f t="shared" si="18"/>
        <v>1</v>
      </c>
      <c r="X5" s="11">
        <f t="shared" si="19"/>
        <v>-1</v>
      </c>
      <c r="Y5" s="12">
        <f t="shared" si="20"/>
        <v>1</v>
      </c>
      <c r="Z5" s="12">
        <f t="shared" si="21"/>
        <v>1</v>
      </c>
      <c r="AA5" s="12">
        <f t="shared" si="22"/>
        <v>1</v>
      </c>
      <c r="AB5" s="13">
        <f t="shared" si="23"/>
        <v>1</v>
      </c>
      <c r="AC5" s="11">
        <f t="shared" si="24"/>
        <v>1</v>
      </c>
      <c r="AD5" s="12">
        <f t="shared" si="25"/>
        <v>1</v>
      </c>
      <c r="AE5" s="12">
        <f t="shared" si="26"/>
        <v>1</v>
      </c>
      <c r="AF5" s="13">
        <f t="shared" si="27"/>
        <v>1</v>
      </c>
      <c r="AG5" s="11">
        <f t="shared" si="28"/>
        <v>1</v>
      </c>
      <c r="AH5" s="12">
        <f t="shared" si="29"/>
        <v>1</v>
      </c>
      <c r="AI5" s="13">
        <f t="shared" si="30"/>
        <v>1</v>
      </c>
      <c r="AJ5" s="11">
        <f t="shared" si="31"/>
        <v>1</v>
      </c>
      <c r="AK5" s="13">
        <f t="shared" si="32"/>
        <v>-1</v>
      </c>
      <c r="AL5" s="14">
        <f t="shared" si="33"/>
        <v>-1</v>
      </c>
      <c r="AN5" s="2">
        <f t="shared" si="34"/>
        <v>18</v>
      </c>
      <c r="AO5" s="2">
        <f t="shared" si="35"/>
        <v>0.6428571428571429</v>
      </c>
      <c r="AP5" s="27" t="str">
        <f t="shared" si="36"/>
        <v>Correlation de rang très importante</v>
      </c>
      <c r="AQ5" s="28"/>
      <c r="AR5" s="29"/>
    </row>
    <row r="6" spans="1:44" x14ac:dyDescent="0.3">
      <c r="A6" s="2">
        <v>58</v>
      </c>
      <c r="B6" s="2">
        <v>505</v>
      </c>
      <c r="C6" s="2">
        <v>935</v>
      </c>
      <c r="D6" s="2">
        <v>745</v>
      </c>
      <c r="E6" s="2">
        <v>784.7</v>
      </c>
      <c r="F6" s="2">
        <v>902</v>
      </c>
      <c r="G6" s="2">
        <v>931.6</v>
      </c>
      <c r="H6" s="2">
        <v>953</v>
      </c>
      <c r="I6" s="2">
        <v>1005</v>
      </c>
      <c r="K6" s="11">
        <f t="shared" si="6"/>
        <v>1</v>
      </c>
      <c r="L6" s="12">
        <f t="shared" si="7"/>
        <v>1</v>
      </c>
      <c r="M6" s="12">
        <f t="shared" si="8"/>
        <v>1</v>
      </c>
      <c r="N6" s="12">
        <f t="shared" si="9"/>
        <v>1</v>
      </c>
      <c r="O6" s="12">
        <f t="shared" si="10"/>
        <v>1</v>
      </c>
      <c r="P6" s="12">
        <f t="shared" si="11"/>
        <v>1</v>
      </c>
      <c r="Q6" s="13">
        <f t="shared" si="12"/>
        <v>1</v>
      </c>
      <c r="R6" s="11">
        <f t="shared" si="13"/>
        <v>-1</v>
      </c>
      <c r="S6" s="12">
        <f t="shared" si="14"/>
        <v>-1</v>
      </c>
      <c r="T6" s="12">
        <f t="shared" si="15"/>
        <v>-1</v>
      </c>
      <c r="U6" s="12">
        <f t="shared" si="16"/>
        <v>-1</v>
      </c>
      <c r="V6" s="12">
        <f t="shared" si="17"/>
        <v>1</v>
      </c>
      <c r="W6" s="13">
        <f t="shared" si="18"/>
        <v>1</v>
      </c>
      <c r="X6" s="11">
        <f t="shared" si="19"/>
        <v>1</v>
      </c>
      <c r="Y6" s="12">
        <f t="shared" si="20"/>
        <v>1</v>
      </c>
      <c r="Z6" s="12">
        <f t="shared" si="21"/>
        <v>1</v>
      </c>
      <c r="AA6" s="12">
        <f t="shared" si="22"/>
        <v>1</v>
      </c>
      <c r="AB6" s="13">
        <f t="shared" si="23"/>
        <v>1</v>
      </c>
      <c r="AC6" s="11">
        <f t="shared" si="24"/>
        <v>1</v>
      </c>
      <c r="AD6" s="12">
        <f t="shared" si="25"/>
        <v>1</v>
      </c>
      <c r="AE6" s="12">
        <f t="shared" si="26"/>
        <v>1</v>
      </c>
      <c r="AF6" s="13">
        <f t="shared" si="27"/>
        <v>1</v>
      </c>
      <c r="AG6" s="11">
        <f t="shared" si="28"/>
        <v>1</v>
      </c>
      <c r="AH6" s="12">
        <f t="shared" si="29"/>
        <v>1</v>
      </c>
      <c r="AI6" s="13">
        <f t="shared" si="30"/>
        <v>1</v>
      </c>
      <c r="AJ6" s="11">
        <f t="shared" si="31"/>
        <v>1</v>
      </c>
      <c r="AK6" s="13">
        <f t="shared" si="32"/>
        <v>1</v>
      </c>
      <c r="AL6" s="14">
        <f t="shared" si="33"/>
        <v>1</v>
      </c>
      <c r="AN6" s="2">
        <f t="shared" si="34"/>
        <v>20</v>
      </c>
      <c r="AO6" s="2">
        <f t="shared" si="35"/>
        <v>0.7142857142857143</v>
      </c>
      <c r="AP6" s="27" t="str">
        <f t="shared" si="36"/>
        <v>Correlation de rang très importante</v>
      </c>
      <c r="AQ6" s="28"/>
      <c r="AR6" s="29"/>
    </row>
    <row r="7" spans="1:44" x14ac:dyDescent="0.3">
      <c r="A7" s="2">
        <v>59</v>
      </c>
      <c r="B7" s="2">
        <v>495</v>
      </c>
      <c r="C7" s="2">
        <v>624</v>
      </c>
      <c r="D7" s="2">
        <v>575.5</v>
      </c>
      <c r="E7" s="2">
        <v>627.70000000000005</v>
      </c>
      <c r="F7" s="2">
        <v>617</v>
      </c>
      <c r="G7" s="2">
        <v>878</v>
      </c>
      <c r="H7" s="2">
        <v>983</v>
      </c>
      <c r="I7" s="2">
        <v>892</v>
      </c>
      <c r="K7" s="11">
        <f t="shared" si="6"/>
        <v>1</v>
      </c>
      <c r="L7" s="12">
        <f t="shared" si="7"/>
        <v>1</v>
      </c>
      <c r="M7" s="12">
        <f t="shared" si="8"/>
        <v>1</v>
      </c>
      <c r="N7" s="12">
        <f t="shared" si="9"/>
        <v>1</v>
      </c>
      <c r="O7" s="12">
        <f t="shared" si="10"/>
        <v>1</v>
      </c>
      <c r="P7" s="12">
        <f t="shared" si="11"/>
        <v>1</v>
      </c>
      <c r="Q7" s="13">
        <f t="shared" si="12"/>
        <v>1</v>
      </c>
      <c r="R7" s="11">
        <f t="shared" si="13"/>
        <v>-1</v>
      </c>
      <c r="S7" s="12">
        <f t="shared" si="14"/>
        <v>1</v>
      </c>
      <c r="T7" s="12">
        <f t="shared" si="15"/>
        <v>-1</v>
      </c>
      <c r="U7" s="12">
        <f t="shared" si="16"/>
        <v>1</v>
      </c>
      <c r="V7" s="12">
        <f t="shared" si="17"/>
        <v>1</v>
      </c>
      <c r="W7" s="13">
        <f t="shared" si="18"/>
        <v>1</v>
      </c>
      <c r="X7" s="11">
        <f t="shared" si="19"/>
        <v>1</v>
      </c>
      <c r="Y7" s="12">
        <f t="shared" si="20"/>
        <v>1</v>
      </c>
      <c r="Z7" s="12">
        <f t="shared" si="21"/>
        <v>1</v>
      </c>
      <c r="AA7" s="12">
        <f t="shared" si="22"/>
        <v>1</v>
      </c>
      <c r="AB7" s="13">
        <f t="shared" si="23"/>
        <v>1</v>
      </c>
      <c r="AC7" s="11">
        <f t="shared" si="24"/>
        <v>-1</v>
      </c>
      <c r="AD7" s="12">
        <f t="shared" si="25"/>
        <v>1</v>
      </c>
      <c r="AE7" s="12">
        <f t="shared" si="26"/>
        <v>1</v>
      </c>
      <c r="AF7" s="13">
        <f t="shared" si="27"/>
        <v>1</v>
      </c>
      <c r="AG7" s="11">
        <f t="shared" si="28"/>
        <v>1</v>
      </c>
      <c r="AH7" s="12">
        <f t="shared" si="29"/>
        <v>1</v>
      </c>
      <c r="AI7" s="13">
        <f t="shared" si="30"/>
        <v>1</v>
      </c>
      <c r="AJ7" s="11">
        <f t="shared" si="31"/>
        <v>1</v>
      </c>
      <c r="AK7" s="13">
        <f t="shared" si="32"/>
        <v>1</v>
      </c>
      <c r="AL7" s="14">
        <f t="shared" si="33"/>
        <v>-1</v>
      </c>
      <c r="AN7" s="2">
        <f t="shared" si="34"/>
        <v>20</v>
      </c>
      <c r="AO7" s="2">
        <f t="shared" si="35"/>
        <v>0.7142857142857143</v>
      </c>
      <c r="AP7" s="27" t="str">
        <f t="shared" si="36"/>
        <v>Correlation de rang très importante</v>
      </c>
      <c r="AQ7" s="28"/>
      <c r="AR7" s="29"/>
    </row>
    <row r="8" spans="1:44" x14ac:dyDescent="0.3">
      <c r="A8" s="2">
        <v>60</v>
      </c>
      <c r="B8" s="2">
        <v>602</v>
      </c>
      <c r="C8" s="2">
        <v>981</v>
      </c>
      <c r="D8" s="2">
        <v>807</v>
      </c>
      <c r="E8" s="2">
        <v>815</v>
      </c>
      <c r="F8" s="2">
        <v>907</v>
      </c>
      <c r="G8" s="2">
        <v>1103</v>
      </c>
      <c r="H8" s="2">
        <v>1180</v>
      </c>
      <c r="I8" s="2">
        <v>1066</v>
      </c>
      <c r="K8" s="11">
        <f t="shared" si="6"/>
        <v>1</v>
      </c>
      <c r="L8" s="12">
        <f t="shared" si="7"/>
        <v>1</v>
      </c>
      <c r="M8" s="12">
        <f t="shared" si="8"/>
        <v>1</v>
      </c>
      <c r="N8" s="12">
        <f t="shared" si="9"/>
        <v>1</v>
      </c>
      <c r="O8" s="12">
        <f t="shared" si="10"/>
        <v>1</v>
      </c>
      <c r="P8" s="12">
        <f t="shared" si="11"/>
        <v>1</v>
      </c>
      <c r="Q8" s="13">
        <f t="shared" si="12"/>
        <v>1</v>
      </c>
      <c r="R8" s="11">
        <f t="shared" si="13"/>
        <v>-1</v>
      </c>
      <c r="S8" s="12">
        <f t="shared" si="14"/>
        <v>-1</v>
      </c>
      <c r="T8" s="12">
        <f t="shared" si="15"/>
        <v>-1</v>
      </c>
      <c r="U8" s="12">
        <f t="shared" si="16"/>
        <v>1</v>
      </c>
      <c r="V8" s="12">
        <f t="shared" si="17"/>
        <v>1</v>
      </c>
      <c r="W8" s="13">
        <f t="shared" si="18"/>
        <v>1</v>
      </c>
      <c r="X8" s="11">
        <f t="shared" si="19"/>
        <v>1</v>
      </c>
      <c r="Y8" s="12">
        <f t="shared" si="20"/>
        <v>1</v>
      </c>
      <c r="Z8" s="12">
        <f t="shared" si="21"/>
        <v>1</v>
      </c>
      <c r="AA8" s="12">
        <f t="shared" si="22"/>
        <v>1</v>
      </c>
      <c r="AB8" s="13">
        <f t="shared" si="23"/>
        <v>1</v>
      </c>
      <c r="AC8" s="11">
        <f t="shared" si="24"/>
        <v>1</v>
      </c>
      <c r="AD8" s="12">
        <f t="shared" si="25"/>
        <v>1</v>
      </c>
      <c r="AE8" s="12">
        <f t="shared" si="26"/>
        <v>1</v>
      </c>
      <c r="AF8" s="13">
        <f t="shared" si="27"/>
        <v>1</v>
      </c>
      <c r="AG8" s="11">
        <f t="shared" si="28"/>
        <v>1</v>
      </c>
      <c r="AH8" s="12">
        <f t="shared" si="29"/>
        <v>1</v>
      </c>
      <c r="AI8" s="13">
        <f t="shared" si="30"/>
        <v>1</v>
      </c>
      <c r="AJ8" s="11">
        <f t="shared" si="31"/>
        <v>1</v>
      </c>
      <c r="AK8" s="13">
        <f t="shared" si="32"/>
        <v>-1</v>
      </c>
      <c r="AL8" s="14">
        <f>IF($H8&lt;I8,1,-1)</f>
        <v>-1</v>
      </c>
      <c r="AN8" s="2">
        <f t="shared" si="34"/>
        <v>18</v>
      </c>
      <c r="AO8" s="2">
        <f t="shared" si="35"/>
        <v>0.6428571428571429</v>
      </c>
      <c r="AP8" s="27" t="str">
        <f t="shared" si="36"/>
        <v>Correlation de rang très importante</v>
      </c>
      <c r="AQ8" s="28"/>
      <c r="AR8" s="29"/>
    </row>
    <row r="9" spans="1:44" x14ac:dyDescent="0.3">
      <c r="A9" s="2">
        <v>61</v>
      </c>
      <c r="B9" s="2">
        <v>744</v>
      </c>
      <c r="C9" s="2">
        <v>1072</v>
      </c>
      <c r="D9" s="2">
        <v>880</v>
      </c>
      <c r="E9" s="2">
        <v>727</v>
      </c>
      <c r="F9" s="2">
        <v>957</v>
      </c>
      <c r="G9" s="2">
        <v>1154</v>
      </c>
      <c r="H9" s="2">
        <v>1311</v>
      </c>
      <c r="I9" s="2">
        <v>1305</v>
      </c>
      <c r="K9" s="11">
        <f t="shared" si="6"/>
        <v>1</v>
      </c>
      <c r="L9" s="12">
        <f t="shared" si="7"/>
        <v>1</v>
      </c>
      <c r="M9" s="12">
        <f t="shared" si="8"/>
        <v>-1</v>
      </c>
      <c r="N9" s="12">
        <f t="shared" si="9"/>
        <v>1</v>
      </c>
      <c r="O9" s="12">
        <f t="shared" si="10"/>
        <v>1</v>
      </c>
      <c r="P9" s="12">
        <f t="shared" si="11"/>
        <v>1</v>
      </c>
      <c r="Q9" s="13">
        <f t="shared" si="12"/>
        <v>1</v>
      </c>
      <c r="R9" s="11">
        <f t="shared" si="13"/>
        <v>-1</v>
      </c>
      <c r="S9" s="12">
        <f t="shared" si="14"/>
        <v>-1</v>
      </c>
      <c r="T9" s="12">
        <f t="shared" si="15"/>
        <v>-1</v>
      </c>
      <c r="U9" s="12">
        <f t="shared" si="16"/>
        <v>1</v>
      </c>
      <c r="V9" s="12">
        <f t="shared" si="17"/>
        <v>1</v>
      </c>
      <c r="W9" s="13">
        <f t="shared" si="18"/>
        <v>1</v>
      </c>
      <c r="X9" s="11">
        <f t="shared" si="19"/>
        <v>-1</v>
      </c>
      <c r="Y9" s="12">
        <f t="shared" si="20"/>
        <v>1</v>
      </c>
      <c r="Z9" s="12">
        <f t="shared" si="21"/>
        <v>1</v>
      </c>
      <c r="AA9" s="12">
        <f t="shared" si="22"/>
        <v>1</v>
      </c>
      <c r="AB9" s="13">
        <f t="shared" si="23"/>
        <v>1</v>
      </c>
      <c r="AC9" s="11">
        <f t="shared" si="24"/>
        <v>1</v>
      </c>
      <c r="AD9" s="12">
        <f t="shared" si="25"/>
        <v>1</v>
      </c>
      <c r="AE9" s="12">
        <f t="shared" si="26"/>
        <v>1</v>
      </c>
      <c r="AF9" s="13">
        <f t="shared" si="27"/>
        <v>1</v>
      </c>
      <c r="AG9" s="11">
        <f t="shared" si="28"/>
        <v>1</v>
      </c>
      <c r="AH9" s="12">
        <f t="shared" si="29"/>
        <v>1</v>
      </c>
      <c r="AI9" s="13">
        <f t="shared" si="30"/>
        <v>1</v>
      </c>
      <c r="AJ9" s="11">
        <f t="shared" si="31"/>
        <v>1</v>
      </c>
      <c r="AK9" s="13">
        <f t="shared" si="32"/>
        <v>1</v>
      </c>
      <c r="AL9" s="14">
        <f t="shared" si="33"/>
        <v>-1</v>
      </c>
      <c r="AN9" s="2">
        <f t="shared" si="34"/>
        <v>16</v>
      </c>
      <c r="AO9" s="2">
        <f>2*AN9/($B$1*($B$1-1))</f>
        <v>0.5714285714285714</v>
      </c>
      <c r="AP9" s="27" t="str">
        <f t="shared" si="36"/>
        <v>Correlation de rang très importante</v>
      </c>
      <c r="AQ9" s="28"/>
      <c r="AR9" s="29"/>
    </row>
    <row r="10" spans="1:44" x14ac:dyDescent="0.3">
      <c r="A10" s="2">
        <v>62</v>
      </c>
      <c r="B10" s="2">
        <v>786</v>
      </c>
      <c r="C10" s="2">
        <v>1270</v>
      </c>
      <c r="D10" s="2">
        <v>1408</v>
      </c>
      <c r="E10" s="2">
        <v>801</v>
      </c>
      <c r="F10" s="2">
        <v>1168</v>
      </c>
      <c r="G10" s="2">
        <v>1176</v>
      </c>
      <c r="H10" s="2">
        <v>1430</v>
      </c>
      <c r="I10" s="2">
        <v>1728</v>
      </c>
      <c r="K10" s="11">
        <f t="shared" si="6"/>
        <v>1</v>
      </c>
      <c r="L10" s="12">
        <f t="shared" si="7"/>
        <v>1</v>
      </c>
      <c r="M10" s="12">
        <f t="shared" si="8"/>
        <v>1</v>
      </c>
      <c r="N10" s="12">
        <f t="shared" si="9"/>
        <v>1</v>
      </c>
      <c r="O10" s="12">
        <f t="shared" si="10"/>
        <v>1</v>
      </c>
      <c r="P10" s="12">
        <f t="shared" si="11"/>
        <v>1</v>
      </c>
      <c r="Q10" s="13">
        <f t="shared" si="12"/>
        <v>1</v>
      </c>
      <c r="R10" s="11">
        <f t="shared" si="13"/>
        <v>1</v>
      </c>
      <c r="S10" s="12">
        <f t="shared" si="14"/>
        <v>-1</v>
      </c>
      <c r="T10" s="12">
        <f t="shared" si="15"/>
        <v>-1</v>
      </c>
      <c r="U10" s="12">
        <f t="shared" si="16"/>
        <v>-1</v>
      </c>
      <c r="V10" s="12">
        <f t="shared" si="17"/>
        <v>1</v>
      </c>
      <c r="W10" s="13">
        <f t="shared" si="18"/>
        <v>1</v>
      </c>
      <c r="X10" s="11">
        <f t="shared" si="19"/>
        <v>-1</v>
      </c>
      <c r="Y10" s="12">
        <f t="shared" si="20"/>
        <v>-1</v>
      </c>
      <c r="Z10" s="12">
        <f t="shared" si="21"/>
        <v>-1</v>
      </c>
      <c r="AA10" s="12">
        <f t="shared" si="22"/>
        <v>1</v>
      </c>
      <c r="AB10" s="13">
        <f t="shared" si="23"/>
        <v>1</v>
      </c>
      <c r="AC10" s="11">
        <f t="shared" si="24"/>
        <v>1</v>
      </c>
      <c r="AD10" s="12">
        <f t="shared" si="25"/>
        <v>1</v>
      </c>
      <c r="AE10" s="12">
        <f t="shared" si="26"/>
        <v>1</v>
      </c>
      <c r="AF10" s="13">
        <f t="shared" si="27"/>
        <v>1</v>
      </c>
      <c r="AG10" s="11">
        <f t="shared" si="28"/>
        <v>1</v>
      </c>
      <c r="AH10" s="12">
        <f t="shared" si="29"/>
        <v>1</v>
      </c>
      <c r="AI10" s="13">
        <f t="shared" si="30"/>
        <v>1</v>
      </c>
      <c r="AJ10" s="11">
        <f t="shared" si="31"/>
        <v>1</v>
      </c>
      <c r="AK10" s="13">
        <f t="shared" si="32"/>
        <v>1</v>
      </c>
      <c r="AL10" s="14">
        <f t="shared" si="33"/>
        <v>1</v>
      </c>
      <c r="AN10" s="2">
        <f t="shared" si="34"/>
        <v>16</v>
      </c>
      <c r="AO10" s="2">
        <f t="shared" si="35"/>
        <v>0.5714285714285714</v>
      </c>
      <c r="AP10" s="27" t="str">
        <f t="shared" si="36"/>
        <v>Correlation de rang très importante</v>
      </c>
      <c r="AQ10" s="28"/>
      <c r="AR10" s="29"/>
    </row>
    <row r="11" spans="1:44" x14ac:dyDescent="0.3">
      <c r="A11" s="2">
        <v>63</v>
      </c>
      <c r="B11" s="2">
        <v>819</v>
      </c>
      <c r="C11" s="2">
        <v>1036</v>
      </c>
      <c r="D11" s="2">
        <v>1261</v>
      </c>
      <c r="E11" s="2">
        <v>936</v>
      </c>
      <c r="F11" s="2">
        <v>1000</v>
      </c>
      <c r="G11" s="2">
        <v>1250</v>
      </c>
      <c r="H11" s="2">
        <v>1452</v>
      </c>
      <c r="I11" s="2">
        <v>1563</v>
      </c>
      <c r="K11" s="11">
        <f t="shared" si="6"/>
        <v>1</v>
      </c>
      <c r="L11" s="12">
        <f t="shared" si="7"/>
        <v>1</v>
      </c>
      <c r="M11" s="12">
        <f t="shared" si="8"/>
        <v>1</v>
      </c>
      <c r="N11" s="12">
        <f t="shared" si="9"/>
        <v>1</v>
      </c>
      <c r="O11" s="12">
        <f t="shared" si="10"/>
        <v>1</v>
      </c>
      <c r="P11" s="12">
        <f t="shared" si="11"/>
        <v>1</v>
      </c>
      <c r="Q11" s="13">
        <f t="shared" si="12"/>
        <v>1</v>
      </c>
      <c r="R11" s="11">
        <f t="shared" si="13"/>
        <v>1</v>
      </c>
      <c r="S11" s="12">
        <f t="shared" si="14"/>
        <v>-1</v>
      </c>
      <c r="T11" s="12">
        <f t="shared" si="15"/>
        <v>-1</v>
      </c>
      <c r="U11" s="12">
        <f t="shared" si="16"/>
        <v>1</v>
      </c>
      <c r="V11" s="12">
        <f t="shared" si="17"/>
        <v>1</v>
      </c>
      <c r="W11" s="13">
        <f t="shared" si="18"/>
        <v>1</v>
      </c>
      <c r="X11" s="11">
        <f t="shared" si="19"/>
        <v>-1</v>
      </c>
      <c r="Y11" s="12">
        <f t="shared" si="20"/>
        <v>-1</v>
      </c>
      <c r="Z11" s="12">
        <f t="shared" si="21"/>
        <v>-1</v>
      </c>
      <c r="AA11" s="12">
        <f t="shared" si="22"/>
        <v>1</v>
      </c>
      <c r="AB11" s="13">
        <f t="shared" si="23"/>
        <v>1</v>
      </c>
      <c r="AC11" s="11">
        <f t="shared" si="24"/>
        <v>1</v>
      </c>
      <c r="AD11" s="12">
        <f t="shared" si="25"/>
        <v>1</v>
      </c>
      <c r="AE11" s="12">
        <f t="shared" si="26"/>
        <v>1</v>
      </c>
      <c r="AF11" s="13">
        <f t="shared" si="27"/>
        <v>1</v>
      </c>
      <c r="AG11" s="11">
        <f t="shared" si="28"/>
        <v>1</v>
      </c>
      <c r="AH11" s="12">
        <f t="shared" si="29"/>
        <v>1</v>
      </c>
      <c r="AI11" s="13">
        <f t="shared" si="30"/>
        <v>1</v>
      </c>
      <c r="AJ11" s="11">
        <f t="shared" si="31"/>
        <v>1</v>
      </c>
      <c r="AK11" s="13">
        <f t="shared" si="32"/>
        <v>1</v>
      </c>
      <c r="AL11" s="14">
        <f t="shared" si="33"/>
        <v>1</v>
      </c>
      <c r="AN11" s="2">
        <f t="shared" si="34"/>
        <v>18</v>
      </c>
      <c r="AO11" s="2">
        <f t="shared" si="35"/>
        <v>0.6428571428571429</v>
      </c>
      <c r="AP11" s="27" t="str">
        <f t="shared" si="36"/>
        <v>Correlation de rang très importante</v>
      </c>
      <c r="AQ11" s="28"/>
      <c r="AR11" s="29"/>
    </row>
    <row r="12" spans="1:44" x14ac:dyDescent="0.3">
      <c r="A12" s="2">
        <v>64</v>
      </c>
      <c r="B12" s="2">
        <v>803.5</v>
      </c>
      <c r="C12" s="2">
        <v>955</v>
      </c>
      <c r="D12" s="2">
        <v>1025</v>
      </c>
      <c r="E12" s="2">
        <v>896</v>
      </c>
      <c r="F12" s="2">
        <v>948</v>
      </c>
      <c r="G12" s="2">
        <v>1136</v>
      </c>
      <c r="H12" s="2">
        <v>1236</v>
      </c>
      <c r="I12" s="2">
        <v>1575</v>
      </c>
      <c r="K12" s="11">
        <f t="shared" si="6"/>
        <v>1</v>
      </c>
      <c r="L12" s="12">
        <f t="shared" si="7"/>
        <v>1</v>
      </c>
      <c r="M12" s="12">
        <f t="shared" si="8"/>
        <v>1</v>
      </c>
      <c r="N12" s="12">
        <f t="shared" si="9"/>
        <v>1</v>
      </c>
      <c r="O12" s="12">
        <f t="shared" si="10"/>
        <v>1</v>
      </c>
      <c r="P12" s="12">
        <f t="shared" si="11"/>
        <v>1</v>
      </c>
      <c r="Q12" s="13">
        <f t="shared" si="12"/>
        <v>1</v>
      </c>
      <c r="R12" s="11">
        <f t="shared" si="13"/>
        <v>1</v>
      </c>
      <c r="S12" s="12">
        <f t="shared" si="14"/>
        <v>-1</v>
      </c>
      <c r="T12" s="12">
        <f t="shared" si="15"/>
        <v>-1</v>
      </c>
      <c r="U12" s="12">
        <f t="shared" si="16"/>
        <v>1</v>
      </c>
      <c r="V12" s="12">
        <f t="shared" si="17"/>
        <v>1</v>
      </c>
      <c r="W12" s="13">
        <f t="shared" si="18"/>
        <v>1</v>
      </c>
      <c r="X12" s="11">
        <f t="shared" si="19"/>
        <v>-1</v>
      </c>
      <c r="Y12" s="12">
        <f t="shared" si="20"/>
        <v>-1</v>
      </c>
      <c r="Z12" s="12">
        <f t="shared" si="21"/>
        <v>1</v>
      </c>
      <c r="AA12" s="12">
        <f t="shared" si="22"/>
        <v>1</v>
      </c>
      <c r="AB12" s="13">
        <f t="shared" si="23"/>
        <v>1</v>
      </c>
      <c r="AC12" s="11">
        <f t="shared" si="24"/>
        <v>1</v>
      </c>
      <c r="AD12" s="12">
        <f t="shared" si="25"/>
        <v>1</v>
      </c>
      <c r="AE12" s="12">
        <f t="shared" si="26"/>
        <v>1</v>
      </c>
      <c r="AF12" s="13">
        <f t="shared" si="27"/>
        <v>1</v>
      </c>
      <c r="AG12" s="11">
        <f t="shared" si="28"/>
        <v>1</v>
      </c>
      <c r="AH12" s="12">
        <f t="shared" si="29"/>
        <v>1</v>
      </c>
      <c r="AI12" s="13">
        <f t="shared" si="30"/>
        <v>1</v>
      </c>
      <c r="AJ12" s="11">
        <f t="shared" si="31"/>
        <v>1</v>
      </c>
      <c r="AK12" s="13">
        <f t="shared" si="32"/>
        <v>1</v>
      </c>
      <c r="AL12" s="14">
        <f t="shared" si="33"/>
        <v>1</v>
      </c>
      <c r="AN12" s="2">
        <f t="shared" si="34"/>
        <v>20</v>
      </c>
      <c r="AO12" s="2">
        <f>2*AN12/($B$1*($B$1-1))</f>
        <v>0.7142857142857143</v>
      </c>
      <c r="AP12" s="27" t="str">
        <f t="shared" si="36"/>
        <v>Correlation de rang très importante</v>
      </c>
      <c r="AQ12" s="28"/>
      <c r="AR12" s="29"/>
    </row>
    <row r="13" spans="1:44" x14ac:dyDescent="0.3">
      <c r="A13" s="2">
        <v>65</v>
      </c>
      <c r="B13" s="2">
        <v>896</v>
      </c>
      <c r="C13" s="2">
        <v>1000</v>
      </c>
      <c r="D13" s="2">
        <v>994</v>
      </c>
      <c r="E13" s="2">
        <v>684</v>
      </c>
      <c r="F13" s="2">
        <v>943</v>
      </c>
      <c r="G13" s="2">
        <v>1369</v>
      </c>
      <c r="H13" s="2">
        <v>1382</v>
      </c>
      <c r="I13" s="2">
        <v>1504</v>
      </c>
      <c r="K13" s="11">
        <f t="shared" si="6"/>
        <v>1</v>
      </c>
      <c r="L13" s="12">
        <f t="shared" si="7"/>
        <v>1</v>
      </c>
      <c r="M13" s="12">
        <f t="shared" si="8"/>
        <v>-1</v>
      </c>
      <c r="N13" s="12">
        <f t="shared" si="9"/>
        <v>1</v>
      </c>
      <c r="O13" s="12">
        <f t="shared" si="10"/>
        <v>1</v>
      </c>
      <c r="P13" s="12">
        <f t="shared" si="11"/>
        <v>1</v>
      </c>
      <c r="Q13" s="13">
        <f t="shared" si="12"/>
        <v>1</v>
      </c>
      <c r="R13" s="11">
        <f t="shared" si="13"/>
        <v>-1</v>
      </c>
      <c r="S13" s="12">
        <f t="shared" si="14"/>
        <v>-1</v>
      </c>
      <c r="T13" s="12">
        <f t="shared" si="15"/>
        <v>-1</v>
      </c>
      <c r="U13" s="12">
        <f t="shared" si="16"/>
        <v>1</v>
      </c>
      <c r="V13" s="12">
        <f t="shared" si="17"/>
        <v>1</v>
      </c>
      <c r="W13" s="13">
        <f t="shared" si="18"/>
        <v>1</v>
      </c>
      <c r="X13" s="11">
        <f t="shared" si="19"/>
        <v>-1</v>
      </c>
      <c r="Y13" s="12">
        <f t="shared" si="20"/>
        <v>-1</v>
      </c>
      <c r="Z13" s="12">
        <f t="shared" si="21"/>
        <v>1</v>
      </c>
      <c r="AA13" s="12">
        <f t="shared" si="22"/>
        <v>1</v>
      </c>
      <c r="AB13" s="13">
        <f t="shared" si="23"/>
        <v>1</v>
      </c>
      <c r="AC13" s="11">
        <f t="shared" si="24"/>
        <v>1</v>
      </c>
      <c r="AD13" s="12">
        <f t="shared" si="25"/>
        <v>1</v>
      </c>
      <c r="AE13" s="12">
        <f t="shared" si="26"/>
        <v>1</v>
      </c>
      <c r="AF13" s="13">
        <f t="shared" si="27"/>
        <v>1</v>
      </c>
      <c r="AG13" s="11">
        <f t="shared" si="28"/>
        <v>1</v>
      </c>
      <c r="AH13" s="12">
        <f t="shared" si="29"/>
        <v>1</v>
      </c>
      <c r="AI13" s="13">
        <f t="shared" si="30"/>
        <v>1</v>
      </c>
      <c r="AJ13" s="11">
        <f t="shared" si="31"/>
        <v>1</v>
      </c>
      <c r="AK13" s="13">
        <f t="shared" si="32"/>
        <v>1</v>
      </c>
      <c r="AL13" s="14">
        <f t="shared" si="33"/>
        <v>1</v>
      </c>
      <c r="AN13" s="2">
        <f t="shared" si="34"/>
        <v>16</v>
      </c>
      <c r="AO13" s="2">
        <f t="shared" si="35"/>
        <v>0.5714285714285714</v>
      </c>
      <c r="AP13" s="27" t="str">
        <f t="shared" si="36"/>
        <v>Correlation de rang très importante</v>
      </c>
      <c r="AQ13" s="28"/>
      <c r="AR13" s="29"/>
    </row>
    <row r="14" spans="1:44" x14ac:dyDescent="0.3">
      <c r="A14" s="2">
        <v>66</v>
      </c>
      <c r="B14" s="2">
        <v>1306</v>
      </c>
      <c r="C14" s="2">
        <v>1589</v>
      </c>
      <c r="D14" s="2">
        <v>1805</v>
      </c>
      <c r="E14" s="2">
        <v>1202</v>
      </c>
      <c r="F14" s="2">
        <v>1486</v>
      </c>
      <c r="G14" s="2">
        <v>1749</v>
      </c>
      <c r="H14" s="2">
        <v>1840</v>
      </c>
      <c r="I14" s="2">
        <v>1937</v>
      </c>
      <c r="K14" s="11">
        <f t="shared" si="6"/>
        <v>1</v>
      </c>
      <c r="L14" s="12">
        <f t="shared" si="7"/>
        <v>1</v>
      </c>
      <c r="M14" s="12">
        <f t="shared" si="8"/>
        <v>-1</v>
      </c>
      <c r="N14" s="12">
        <f t="shared" si="9"/>
        <v>1</v>
      </c>
      <c r="O14" s="12">
        <f t="shared" si="10"/>
        <v>1</v>
      </c>
      <c r="P14" s="12">
        <f t="shared" si="11"/>
        <v>1</v>
      </c>
      <c r="Q14" s="13">
        <f t="shared" si="12"/>
        <v>1</v>
      </c>
      <c r="R14" s="11">
        <f t="shared" si="13"/>
        <v>1</v>
      </c>
      <c r="S14" s="12">
        <f t="shared" si="14"/>
        <v>-1</v>
      </c>
      <c r="T14" s="12">
        <f t="shared" si="15"/>
        <v>-1</v>
      </c>
      <c r="U14" s="12">
        <f t="shared" si="16"/>
        <v>1</v>
      </c>
      <c r="V14" s="12">
        <f t="shared" si="17"/>
        <v>1</v>
      </c>
      <c r="W14" s="13">
        <f t="shared" si="18"/>
        <v>1</v>
      </c>
      <c r="X14" s="11">
        <f t="shared" si="19"/>
        <v>-1</v>
      </c>
      <c r="Y14" s="12">
        <f t="shared" si="20"/>
        <v>-1</v>
      </c>
      <c r="Z14" s="12">
        <f t="shared" si="21"/>
        <v>-1</v>
      </c>
      <c r="AA14" s="12">
        <f t="shared" si="22"/>
        <v>1</v>
      </c>
      <c r="AB14" s="13">
        <f t="shared" si="23"/>
        <v>1</v>
      </c>
      <c r="AC14" s="11">
        <f t="shared" si="24"/>
        <v>1</v>
      </c>
      <c r="AD14" s="12">
        <f t="shared" si="25"/>
        <v>1</v>
      </c>
      <c r="AE14" s="12">
        <f t="shared" si="26"/>
        <v>1</v>
      </c>
      <c r="AF14" s="13">
        <f t="shared" si="27"/>
        <v>1</v>
      </c>
      <c r="AG14" s="11">
        <f t="shared" si="28"/>
        <v>1</v>
      </c>
      <c r="AH14" s="12">
        <f t="shared" si="29"/>
        <v>1</v>
      </c>
      <c r="AI14" s="13">
        <f t="shared" si="30"/>
        <v>1</v>
      </c>
      <c r="AJ14" s="11">
        <f t="shared" si="31"/>
        <v>1</v>
      </c>
      <c r="AK14" s="13">
        <f t="shared" si="32"/>
        <v>1</v>
      </c>
      <c r="AL14" s="14">
        <f t="shared" si="33"/>
        <v>1</v>
      </c>
      <c r="AN14" s="2">
        <f t="shared" si="34"/>
        <v>16</v>
      </c>
      <c r="AO14" s="2">
        <f t="shared" si="35"/>
        <v>0.5714285714285714</v>
      </c>
      <c r="AP14" s="27" t="str">
        <f t="shared" si="36"/>
        <v>Correlation de rang très importante</v>
      </c>
      <c r="AQ14" s="28"/>
      <c r="AR14" s="29"/>
    </row>
    <row r="15" spans="1:44" x14ac:dyDescent="0.3">
      <c r="A15" s="2">
        <v>67</v>
      </c>
      <c r="B15" s="2">
        <v>902</v>
      </c>
      <c r="C15" s="2">
        <v>1216</v>
      </c>
      <c r="D15" s="2">
        <v>1529</v>
      </c>
      <c r="E15" s="2">
        <v>949</v>
      </c>
      <c r="F15" s="2">
        <v>1352</v>
      </c>
      <c r="G15" s="2">
        <v>1182</v>
      </c>
      <c r="H15" s="2">
        <v>1499</v>
      </c>
      <c r="I15" s="2">
        <v>1814</v>
      </c>
      <c r="K15" s="11">
        <f t="shared" si="6"/>
        <v>1</v>
      </c>
      <c r="L15" s="12">
        <f t="shared" si="7"/>
        <v>1</v>
      </c>
      <c r="M15" s="12">
        <f t="shared" si="8"/>
        <v>1</v>
      </c>
      <c r="N15" s="12">
        <f t="shared" si="9"/>
        <v>1</v>
      </c>
      <c r="O15" s="12">
        <f t="shared" si="10"/>
        <v>1</v>
      </c>
      <c r="P15" s="12">
        <f t="shared" si="11"/>
        <v>1</v>
      </c>
      <c r="Q15" s="13">
        <f t="shared" si="12"/>
        <v>1</v>
      </c>
      <c r="R15" s="11">
        <f t="shared" si="13"/>
        <v>1</v>
      </c>
      <c r="S15" s="12">
        <f t="shared" si="14"/>
        <v>-1</v>
      </c>
      <c r="T15" s="12">
        <f t="shared" si="15"/>
        <v>1</v>
      </c>
      <c r="U15" s="12">
        <f t="shared" si="16"/>
        <v>-1</v>
      </c>
      <c r="V15" s="12">
        <f t="shared" si="17"/>
        <v>1</v>
      </c>
      <c r="W15" s="13">
        <f t="shared" si="18"/>
        <v>1</v>
      </c>
      <c r="X15" s="11">
        <f t="shared" si="19"/>
        <v>-1</v>
      </c>
      <c r="Y15" s="12">
        <f t="shared" si="20"/>
        <v>-1</v>
      </c>
      <c r="Z15" s="12">
        <f t="shared" si="21"/>
        <v>-1</v>
      </c>
      <c r="AA15" s="12">
        <f t="shared" si="22"/>
        <v>-1</v>
      </c>
      <c r="AB15" s="13">
        <f t="shared" si="23"/>
        <v>1</v>
      </c>
      <c r="AC15" s="11">
        <f t="shared" si="24"/>
        <v>1</v>
      </c>
      <c r="AD15" s="12">
        <f t="shared" si="25"/>
        <v>1</v>
      </c>
      <c r="AE15" s="12">
        <f t="shared" si="26"/>
        <v>1</v>
      </c>
      <c r="AF15" s="13">
        <f t="shared" si="27"/>
        <v>1</v>
      </c>
      <c r="AG15" s="11">
        <f t="shared" si="28"/>
        <v>-1</v>
      </c>
      <c r="AH15" s="12">
        <f t="shared" si="29"/>
        <v>1</v>
      </c>
      <c r="AI15" s="13">
        <f t="shared" si="30"/>
        <v>1</v>
      </c>
      <c r="AJ15" s="11">
        <f t="shared" si="31"/>
        <v>1</v>
      </c>
      <c r="AK15" s="13">
        <f t="shared" si="32"/>
        <v>1</v>
      </c>
      <c r="AL15" s="14">
        <f t="shared" si="33"/>
        <v>1</v>
      </c>
      <c r="AN15" s="2">
        <f t="shared" si="34"/>
        <v>14</v>
      </c>
      <c r="AO15" s="2">
        <f t="shared" si="35"/>
        <v>0.5</v>
      </c>
      <c r="AP15" s="27" t="str">
        <f t="shared" si="36"/>
        <v>Pas de correlation</v>
      </c>
      <c r="AQ15" s="28"/>
      <c r="AR15" s="29"/>
    </row>
    <row r="16" spans="1:44" x14ac:dyDescent="0.3">
      <c r="A16" s="2">
        <v>68</v>
      </c>
      <c r="B16" s="2">
        <v>1222</v>
      </c>
      <c r="C16" s="2">
        <v>1569</v>
      </c>
      <c r="D16" s="2">
        <v>1741</v>
      </c>
      <c r="E16" s="2">
        <v>1420</v>
      </c>
      <c r="F16" s="2">
        <v>1691</v>
      </c>
      <c r="G16" s="2">
        <v>2452</v>
      </c>
      <c r="H16" s="2">
        <v>2066</v>
      </c>
      <c r="I16" s="2">
        <v>2194</v>
      </c>
      <c r="K16" s="11">
        <f t="shared" si="6"/>
        <v>1</v>
      </c>
      <c r="L16" s="12">
        <f t="shared" si="7"/>
        <v>1</v>
      </c>
      <c r="M16" s="12">
        <f t="shared" si="8"/>
        <v>1</v>
      </c>
      <c r="N16" s="12">
        <f t="shared" si="9"/>
        <v>1</v>
      </c>
      <c r="O16" s="12">
        <f t="shared" si="10"/>
        <v>1</v>
      </c>
      <c r="P16" s="12">
        <f t="shared" si="11"/>
        <v>1</v>
      </c>
      <c r="Q16" s="13">
        <f t="shared" si="12"/>
        <v>1</v>
      </c>
      <c r="R16" s="11">
        <f t="shared" si="13"/>
        <v>1</v>
      </c>
      <c r="S16" s="12">
        <f t="shared" si="14"/>
        <v>-1</v>
      </c>
      <c r="T16" s="12">
        <f t="shared" si="15"/>
        <v>1</v>
      </c>
      <c r="U16" s="12">
        <f t="shared" si="16"/>
        <v>1</v>
      </c>
      <c r="V16" s="12">
        <f t="shared" si="17"/>
        <v>1</v>
      </c>
      <c r="W16" s="13">
        <f t="shared" si="18"/>
        <v>1</v>
      </c>
      <c r="X16" s="11">
        <f t="shared" si="19"/>
        <v>-1</v>
      </c>
      <c r="Y16" s="12">
        <f t="shared" si="20"/>
        <v>-1</v>
      </c>
      <c r="Z16" s="12">
        <f t="shared" si="21"/>
        <v>1</v>
      </c>
      <c r="AA16" s="12">
        <f t="shared" si="22"/>
        <v>1</v>
      </c>
      <c r="AB16" s="13">
        <f t="shared" si="23"/>
        <v>1</v>
      </c>
      <c r="AC16" s="11">
        <f t="shared" si="24"/>
        <v>1</v>
      </c>
      <c r="AD16" s="12">
        <f t="shared" si="25"/>
        <v>1</v>
      </c>
      <c r="AE16" s="12">
        <f t="shared" si="26"/>
        <v>1</v>
      </c>
      <c r="AF16" s="13">
        <f t="shared" si="27"/>
        <v>1</v>
      </c>
      <c r="AG16" s="11">
        <f t="shared" si="28"/>
        <v>1</v>
      </c>
      <c r="AH16" s="12">
        <f t="shared" si="29"/>
        <v>1</v>
      </c>
      <c r="AI16" s="13">
        <f t="shared" si="30"/>
        <v>1</v>
      </c>
      <c r="AJ16" s="11">
        <f t="shared" si="31"/>
        <v>-1</v>
      </c>
      <c r="AK16" s="13">
        <f t="shared" si="32"/>
        <v>-1</v>
      </c>
      <c r="AL16" s="14">
        <f t="shared" si="33"/>
        <v>1</v>
      </c>
      <c r="AN16" s="2">
        <f t="shared" si="34"/>
        <v>18</v>
      </c>
      <c r="AO16" s="2">
        <f t="shared" si="35"/>
        <v>0.6428571428571429</v>
      </c>
      <c r="AP16" s="27" t="str">
        <f t="shared" si="36"/>
        <v>Correlation de rang très importante</v>
      </c>
      <c r="AQ16" s="28"/>
      <c r="AR16" s="29"/>
    </row>
    <row r="17" spans="1:44" x14ac:dyDescent="0.3">
      <c r="A17" s="2">
        <v>69</v>
      </c>
      <c r="B17" s="2">
        <v>803</v>
      </c>
      <c r="C17" s="2">
        <v>972</v>
      </c>
      <c r="D17" s="2">
        <v>932</v>
      </c>
      <c r="E17" s="2">
        <v>809</v>
      </c>
      <c r="F17" s="2">
        <v>1070</v>
      </c>
      <c r="G17" s="2">
        <v>1287</v>
      </c>
      <c r="H17" s="2">
        <v>1321</v>
      </c>
      <c r="I17" s="2">
        <v>1391</v>
      </c>
      <c r="K17" s="11">
        <f t="shared" si="6"/>
        <v>1</v>
      </c>
      <c r="L17" s="12">
        <f t="shared" si="7"/>
        <v>1</v>
      </c>
      <c r="M17" s="12">
        <f t="shared" si="8"/>
        <v>1</v>
      </c>
      <c r="N17" s="12">
        <f t="shared" si="9"/>
        <v>1</v>
      </c>
      <c r="O17" s="12">
        <f t="shared" si="10"/>
        <v>1</v>
      </c>
      <c r="P17" s="12">
        <f t="shared" si="11"/>
        <v>1</v>
      </c>
      <c r="Q17" s="13">
        <f t="shared" si="12"/>
        <v>1</v>
      </c>
      <c r="R17" s="11">
        <f t="shared" si="13"/>
        <v>-1</v>
      </c>
      <c r="S17" s="12">
        <f t="shared" si="14"/>
        <v>-1</v>
      </c>
      <c r="T17" s="12">
        <f t="shared" si="15"/>
        <v>1</v>
      </c>
      <c r="U17" s="12">
        <f t="shared" si="16"/>
        <v>1</v>
      </c>
      <c r="V17" s="12">
        <f t="shared" si="17"/>
        <v>1</v>
      </c>
      <c r="W17" s="13">
        <f t="shared" si="18"/>
        <v>1</v>
      </c>
      <c r="X17" s="11">
        <f t="shared" si="19"/>
        <v>-1</v>
      </c>
      <c r="Y17" s="12">
        <f t="shared" si="20"/>
        <v>1</v>
      </c>
      <c r="Z17" s="12">
        <f t="shared" si="21"/>
        <v>1</v>
      </c>
      <c r="AA17" s="12">
        <f t="shared" si="22"/>
        <v>1</v>
      </c>
      <c r="AB17" s="13">
        <f t="shared" si="23"/>
        <v>1</v>
      </c>
      <c r="AC17" s="11">
        <f t="shared" si="24"/>
        <v>1</v>
      </c>
      <c r="AD17" s="12">
        <f t="shared" si="25"/>
        <v>1</v>
      </c>
      <c r="AE17" s="12">
        <f t="shared" si="26"/>
        <v>1</v>
      </c>
      <c r="AF17" s="13">
        <f t="shared" si="27"/>
        <v>1</v>
      </c>
      <c r="AG17" s="11">
        <f t="shared" si="28"/>
        <v>1</v>
      </c>
      <c r="AH17" s="12">
        <f t="shared" si="29"/>
        <v>1</v>
      </c>
      <c r="AI17" s="13">
        <f t="shared" si="30"/>
        <v>1</v>
      </c>
      <c r="AJ17" s="11">
        <f t="shared" si="31"/>
        <v>1</v>
      </c>
      <c r="AK17" s="13">
        <f t="shared" si="32"/>
        <v>1</v>
      </c>
      <c r="AL17" s="14">
        <f t="shared" si="33"/>
        <v>1</v>
      </c>
      <c r="AN17" s="2">
        <f t="shared" si="34"/>
        <v>22</v>
      </c>
      <c r="AO17" s="2">
        <f t="shared" si="35"/>
        <v>0.7857142857142857</v>
      </c>
      <c r="AP17" s="27" t="str">
        <f t="shared" si="36"/>
        <v>Correlation de rang très importante</v>
      </c>
      <c r="AQ17" s="28"/>
      <c r="AR17" s="29"/>
    </row>
    <row r="18" spans="1:44" ht="15" thickBot="1" x14ac:dyDescent="0.35">
      <c r="A18" s="2">
        <v>70</v>
      </c>
      <c r="B18" s="2">
        <v>1017</v>
      </c>
      <c r="C18" s="2">
        <v>1136</v>
      </c>
      <c r="D18" s="2">
        <v>1245</v>
      </c>
      <c r="E18" s="2">
        <v>1119</v>
      </c>
      <c r="F18" s="2">
        <v>785</v>
      </c>
      <c r="G18" s="2">
        <v>1581</v>
      </c>
      <c r="H18" s="2">
        <v>1649</v>
      </c>
      <c r="I18" s="2">
        <v>1641</v>
      </c>
      <c r="K18" s="15">
        <f t="shared" si="6"/>
        <v>1</v>
      </c>
      <c r="L18" s="16">
        <f t="shared" si="7"/>
        <v>1</v>
      </c>
      <c r="M18" s="16">
        <f t="shared" si="8"/>
        <v>1</v>
      </c>
      <c r="N18" s="16">
        <f t="shared" si="9"/>
        <v>-1</v>
      </c>
      <c r="O18" s="16">
        <f t="shared" si="10"/>
        <v>1</v>
      </c>
      <c r="P18" s="16">
        <f t="shared" si="11"/>
        <v>1</v>
      </c>
      <c r="Q18" s="17">
        <f t="shared" si="12"/>
        <v>1</v>
      </c>
      <c r="R18" s="15">
        <f t="shared" si="13"/>
        <v>1</v>
      </c>
      <c r="S18" s="16">
        <f t="shared" si="14"/>
        <v>-1</v>
      </c>
      <c r="T18" s="16">
        <f t="shared" si="15"/>
        <v>-1</v>
      </c>
      <c r="U18" s="16">
        <f t="shared" si="16"/>
        <v>1</v>
      </c>
      <c r="V18" s="16">
        <f t="shared" si="17"/>
        <v>1</v>
      </c>
      <c r="W18" s="17">
        <f t="shared" si="18"/>
        <v>1</v>
      </c>
      <c r="X18" s="15">
        <f t="shared" si="19"/>
        <v>-1</v>
      </c>
      <c r="Y18" s="16">
        <f t="shared" si="20"/>
        <v>-1</v>
      </c>
      <c r="Z18" s="16">
        <f t="shared" si="21"/>
        <v>1</v>
      </c>
      <c r="AA18" s="16">
        <f t="shared" si="22"/>
        <v>1</v>
      </c>
      <c r="AB18" s="17">
        <f t="shared" si="23"/>
        <v>1</v>
      </c>
      <c r="AC18" s="15">
        <f t="shared" si="24"/>
        <v>-1</v>
      </c>
      <c r="AD18" s="16">
        <f t="shared" si="25"/>
        <v>1</v>
      </c>
      <c r="AE18" s="16">
        <f t="shared" si="26"/>
        <v>1</v>
      </c>
      <c r="AF18" s="17">
        <f t="shared" si="27"/>
        <v>1</v>
      </c>
      <c r="AG18" s="15">
        <f t="shared" si="28"/>
        <v>1</v>
      </c>
      <c r="AH18" s="16">
        <f t="shared" si="29"/>
        <v>1</v>
      </c>
      <c r="AI18" s="17">
        <f t="shared" si="30"/>
        <v>1</v>
      </c>
      <c r="AJ18" s="15">
        <f t="shared" si="31"/>
        <v>1</v>
      </c>
      <c r="AK18" s="17">
        <f t="shared" si="32"/>
        <v>1</v>
      </c>
      <c r="AL18" s="18">
        <f t="shared" si="33"/>
        <v>-1</v>
      </c>
      <c r="AN18" s="2">
        <f t="shared" si="34"/>
        <v>14</v>
      </c>
      <c r="AO18" s="2">
        <f t="shared" si="35"/>
        <v>0.5</v>
      </c>
      <c r="AP18" s="27" t="str">
        <f t="shared" si="36"/>
        <v>Pas de correlation</v>
      </c>
      <c r="AQ18" s="28"/>
      <c r="AR18" s="29"/>
    </row>
    <row r="20" spans="1:44" x14ac:dyDescent="0.3">
      <c r="AO20" s="5" t="s">
        <v>20</v>
      </c>
      <c r="AP20" s="2">
        <v>0.05</v>
      </c>
    </row>
    <row r="21" spans="1:44" ht="15.6" x14ac:dyDescent="0.3">
      <c r="A21" s="6" t="s">
        <v>25</v>
      </c>
      <c r="B21" s="6">
        <v>16</v>
      </c>
      <c r="AO21" s="3" t="s">
        <v>29</v>
      </c>
      <c r="AP21" s="2">
        <f>NORMSINV(1-$AP$20/2)</f>
        <v>1.9599639845400536</v>
      </c>
    </row>
    <row r="22" spans="1:44" ht="15.6" x14ac:dyDescent="0.3">
      <c r="A22" s="3">
        <v>55</v>
      </c>
      <c r="B22" s="2">
        <f>IF(B$3&lt;B4,1,-1)</f>
        <v>-1</v>
      </c>
      <c r="C22" s="2">
        <f t="shared" ref="C22:I22" si="37">IF(C$3&lt;C4,1,-1)</f>
        <v>-1</v>
      </c>
      <c r="D22" s="2">
        <f t="shared" si="37"/>
        <v>-1</v>
      </c>
      <c r="E22" s="2">
        <f t="shared" si="37"/>
        <v>-1</v>
      </c>
      <c r="F22" s="2">
        <f t="shared" si="37"/>
        <v>-1</v>
      </c>
      <c r="G22" s="2">
        <f t="shared" si="37"/>
        <v>-1</v>
      </c>
      <c r="H22" s="2">
        <f t="shared" si="37"/>
        <v>-1</v>
      </c>
      <c r="I22" s="2">
        <f t="shared" si="37"/>
        <v>-1</v>
      </c>
      <c r="AO22" s="5" t="s">
        <v>30</v>
      </c>
      <c r="AP22" s="2">
        <f>AP21*SQRT((2*(2*B1+5))/(9*B1*(B1-1)))</f>
        <v>0.56579286703808573</v>
      </c>
    </row>
    <row r="23" spans="1:44" ht="15.6" x14ac:dyDescent="0.3">
      <c r="A23" s="3">
        <v>56</v>
      </c>
      <c r="B23" s="2">
        <f>IF(B$3&lt;B5,1,-1)</f>
        <v>-1</v>
      </c>
      <c r="C23" s="2">
        <f t="shared" ref="C23:I23" si="38">IF(C$3&lt;C5,1,-1)</f>
        <v>-1</v>
      </c>
      <c r="D23" s="2">
        <f t="shared" si="38"/>
        <v>-1</v>
      </c>
      <c r="E23" s="2">
        <f t="shared" si="38"/>
        <v>-1</v>
      </c>
      <c r="F23" s="2">
        <f t="shared" si="38"/>
        <v>-1</v>
      </c>
      <c r="G23" s="2">
        <f t="shared" si="38"/>
        <v>-1</v>
      </c>
      <c r="H23" s="2">
        <f t="shared" si="38"/>
        <v>-1</v>
      </c>
      <c r="I23" s="2">
        <f t="shared" si="38"/>
        <v>-1</v>
      </c>
      <c r="AO23" s="5" t="s">
        <v>36</v>
      </c>
      <c r="AP23" s="2">
        <f>IF(AP22&lt;0,AP22,-AP22)</f>
        <v>-0.56579286703808573</v>
      </c>
    </row>
    <row r="24" spans="1:44" ht="15.6" x14ac:dyDescent="0.3">
      <c r="A24" s="3">
        <v>57</v>
      </c>
      <c r="B24" s="2">
        <f t="shared" ref="B24:I24" si="39">IF(B$3&lt;B6,1,-1)</f>
        <v>-1</v>
      </c>
      <c r="C24" s="2">
        <f t="shared" si="39"/>
        <v>-1</v>
      </c>
      <c r="D24" s="2">
        <f t="shared" si="39"/>
        <v>-1</v>
      </c>
      <c r="E24" s="2">
        <f t="shared" si="39"/>
        <v>-1</v>
      </c>
      <c r="F24" s="2">
        <f t="shared" si="39"/>
        <v>-1</v>
      </c>
      <c r="G24" s="2">
        <f t="shared" si="39"/>
        <v>-1</v>
      </c>
      <c r="H24" s="2">
        <f t="shared" si="39"/>
        <v>-1</v>
      </c>
      <c r="I24" s="2">
        <f t="shared" si="39"/>
        <v>-1</v>
      </c>
      <c r="AO24" s="5" t="s">
        <v>35</v>
      </c>
      <c r="AP24" s="2">
        <f>-AP23</f>
        <v>0.56579286703808573</v>
      </c>
    </row>
    <row r="25" spans="1:44" x14ac:dyDescent="0.3">
      <c r="A25" s="3">
        <v>58</v>
      </c>
      <c r="B25" s="2">
        <f t="shared" ref="B25:I25" si="40">IF(B$3&lt;B7,1,-1)</f>
        <v>-1</v>
      </c>
      <c r="C25" s="2">
        <f t="shared" si="40"/>
        <v>-1</v>
      </c>
      <c r="D25" s="2">
        <f t="shared" si="40"/>
        <v>-1</v>
      </c>
      <c r="E25" s="2">
        <f>IF(E$3&lt;E7,1,-1)</f>
        <v>-1</v>
      </c>
      <c r="F25" s="2">
        <f t="shared" si="40"/>
        <v>-1</v>
      </c>
      <c r="G25" s="2">
        <f>IF(G$3&lt;G7,1,-1)</f>
        <v>-1</v>
      </c>
      <c r="H25" s="2">
        <f t="shared" si="40"/>
        <v>-1</v>
      </c>
      <c r="I25" s="2">
        <f t="shared" si="40"/>
        <v>-1</v>
      </c>
    </row>
    <row r="26" spans="1:44" x14ac:dyDescent="0.3">
      <c r="A26" s="3">
        <v>59</v>
      </c>
      <c r="B26" s="2">
        <f t="shared" ref="B26:I26" si="41">IF(B$3&lt;B8,1,-1)</f>
        <v>-1</v>
      </c>
      <c r="C26" s="2">
        <f t="shared" si="41"/>
        <v>-1</v>
      </c>
      <c r="D26" s="2">
        <f t="shared" si="41"/>
        <v>-1</v>
      </c>
      <c r="E26" s="2">
        <f t="shared" si="41"/>
        <v>-1</v>
      </c>
      <c r="F26" s="2">
        <f t="shared" si="41"/>
        <v>-1</v>
      </c>
      <c r="G26" s="2">
        <f t="shared" si="41"/>
        <v>-1</v>
      </c>
      <c r="H26" s="2">
        <f t="shared" si="41"/>
        <v>-1</v>
      </c>
      <c r="I26" s="2">
        <f t="shared" si="41"/>
        <v>-1</v>
      </c>
    </row>
    <row r="27" spans="1:44" x14ac:dyDescent="0.3">
      <c r="A27" s="3">
        <v>60</v>
      </c>
      <c r="B27" s="2">
        <f t="shared" ref="B27:I27" si="42">IF(B$3&lt;B9,1,-1)</f>
        <v>-1</v>
      </c>
      <c r="C27" s="2">
        <f t="shared" si="42"/>
        <v>1</v>
      </c>
      <c r="D27" s="2">
        <f t="shared" si="42"/>
        <v>-1</v>
      </c>
      <c r="E27" s="2">
        <f t="shared" si="42"/>
        <v>-1</v>
      </c>
      <c r="F27" s="2">
        <f t="shared" si="42"/>
        <v>-1</v>
      </c>
      <c r="G27" s="2">
        <f t="shared" si="42"/>
        <v>-1</v>
      </c>
      <c r="H27" s="2">
        <f t="shared" si="42"/>
        <v>-1</v>
      </c>
      <c r="I27" s="2">
        <f t="shared" si="42"/>
        <v>-1</v>
      </c>
    </row>
    <row r="28" spans="1:44" x14ac:dyDescent="0.3">
      <c r="A28" s="3">
        <v>61</v>
      </c>
      <c r="B28" s="2">
        <f t="shared" ref="B28:I28" si="43">IF(B$3&lt;B10,1,-1)</f>
        <v>-1</v>
      </c>
      <c r="C28" s="2">
        <f t="shared" si="43"/>
        <v>1</v>
      </c>
      <c r="D28" s="2">
        <f t="shared" si="43"/>
        <v>1</v>
      </c>
      <c r="E28" s="2">
        <f t="shared" si="43"/>
        <v>-1</v>
      </c>
      <c r="F28" s="2">
        <f t="shared" si="43"/>
        <v>-1</v>
      </c>
      <c r="G28" s="2">
        <f t="shared" si="43"/>
        <v>-1</v>
      </c>
      <c r="H28" s="2">
        <f t="shared" si="43"/>
        <v>-1</v>
      </c>
      <c r="I28" s="2">
        <f t="shared" si="43"/>
        <v>1</v>
      </c>
    </row>
    <row r="29" spans="1:44" x14ac:dyDescent="0.3">
      <c r="A29" s="3">
        <v>62</v>
      </c>
      <c r="B29" s="2">
        <f t="shared" ref="B29:I29" si="44">IF(B$3&lt;B11,1,-1)</f>
        <v>-1</v>
      </c>
      <c r="C29" s="2">
        <f t="shared" si="44"/>
        <v>1</v>
      </c>
      <c r="D29" s="2">
        <f t="shared" si="44"/>
        <v>1</v>
      </c>
      <c r="E29" s="2">
        <f t="shared" si="44"/>
        <v>-1</v>
      </c>
      <c r="F29" s="2">
        <f t="shared" si="44"/>
        <v>-1</v>
      </c>
      <c r="G29" s="2">
        <f t="shared" si="44"/>
        <v>-1</v>
      </c>
      <c r="H29" s="2">
        <f t="shared" si="44"/>
        <v>-1</v>
      </c>
      <c r="I29" s="2">
        <f t="shared" si="44"/>
        <v>-1</v>
      </c>
    </row>
    <row r="30" spans="1:44" x14ac:dyDescent="0.3">
      <c r="A30" s="3">
        <v>63</v>
      </c>
      <c r="B30" s="2">
        <f t="shared" ref="B30:I30" si="45">IF(B$3&lt;B12,1,-1)</f>
        <v>-1</v>
      </c>
      <c r="C30" s="2">
        <f t="shared" si="45"/>
        <v>-1</v>
      </c>
      <c r="D30" s="2">
        <f t="shared" si="45"/>
        <v>-1</v>
      </c>
      <c r="E30" s="2">
        <f t="shared" si="45"/>
        <v>-1</v>
      </c>
      <c r="F30" s="2">
        <f t="shared" si="45"/>
        <v>-1</v>
      </c>
      <c r="G30" s="2">
        <f t="shared" si="45"/>
        <v>-1</v>
      </c>
      <c r="H30" s="2">
        <f t="shared" si="45"/>
        <v>-1</v>
      </c>
      <c r="I30" s="2">
        <f t="shared" si="45"/>
        <v>-1</v>
      </c>
    </row>
    <row r="31" spans="1:44" x14ac:dyDescent="0.3">
      <c r="A31" s="3">
        <v>64</v>
      </c>
      <c r="B31" s="2">
        <f t="shared" ref="B31:I31" si="46">IF(B$3&lt;B13,1,-1)</f>
        <v>1</v>
      </c>
      <c r="C31" s="2">
        <f t="shared" si="46"/>
        <v>-1</v>
      </c>
      <c r="D31" s="2">
        <f t="shared" si="46"/>
        <v>-1</v>
      </c>
      <c r="E31" s="2">
        <f t="shared" si="46"/>
        <v>-1</v>
      </c>
      <c r="F31" s="2">
        <f t="shared" si="46"/>
        <v>-1</v>
      </c>
      <c r="G31" s="2">
        <f t="shared" si="46"/>
        <v>-1</v>
      </c>
      <c r="H31" s="2">
        <f t="shared" si="46"/>
        <v>-1</v>
      </c>
      <c r="I31" s="2">
        <f t="shared" si="46"/>
        <v>-1</v>
      </c>
    </row>
    <row r="32" spans="1:44" x14ac:dyDescent="0.3">
      <c r="A32" s="3">
        <v>65</v>
      </c>
      <c r="B32" s="2">
        <f t="shared" ref="B32:I32" si="47">IF(B$3&lt;B14,1,-1)</f>
        <v>1</v>
      </c>
      <c r="C32" s="2">
        <f t="shared" si="47"/>
        <v>1</v>
      </c>
      <c r="D32" s="2">
        <f t="shared" si="47"/>
        <v>1</v>
      </c>
      <c r="E32" s="2">
        <f t="shared" si="47"/>
        <v>-1</v>
      </c>
      <c r="F32" s="2">
        <f t="shared" si="47"/>
        <v>1</v>
      </c>
      <c r="G32" s="2">
        <f t="shared" si="47"/>
        <v>1</v>
      </c>
      <c r="H32" s="2">
        <f t="shared" si="47"/>
        <v>1</v>
      </c>
      <c r="I32" s="2">
        <f t="shared" si="47"/>
        <v>1</v>
      </c>
    </row>
    <row r="33" spans="1:9" x14ac:dyDescent="0.3">
      <c r="A33" s="3">
        <v>66</v>
      </c>
      <c r="B33" s="2">
        <f t="shared" ref="B33:I33" si="48">IF(B$3&lt;B15,1,-1)</f>
        <v>1</v>
      </c>
      <c r="C33" s="2">
        <f t="shared" si="48"/>
        <v>1</v>
      </c>
      <c r="D33" s="2">
        <f t="shared" si="48"/>
        <v>1</v>
      </c>
      <c r="E33" s="2">
        <f t="shared" si="48"/>
        <v>-1</v>
      </c>
      <c r="F33" s="2">
        <f t="shared" si="48"/>
        <v>1</v>
      </c>
      <c r="G33" s="2">
        <f t="shared" si="48"/>
        <v>-1</v>
      </c>
      <c r="H33" s="2">
        <f t="shared" si="48"/>
        <v>-1</v>
      </c>
      <c r="I33" s="2">
        <f t="shared" si="48"/>
        <v>1</v>
      </c>
    </row>
    <row r="34" spans="1:9" x14ac:dyDescent="0.3">
      <c r="A34" s="3">
        <v>67</v>
      </c>
      <c r="B34" s="2">
        <f t="shared" ref="B34:I34" si="49">IF(B$3&lt;B16,1,-1)</f>
        <v>1</v>
      </c>
      <c r="C34" s="2">
        <f t="shared" si="49"/>
        <v>1</v>
      </c>
      <c r="D34" s="2">
        <f t="shared" si="49"/>
        <v>1</v>
      </c>
      <c r="E34" s="2">
        <f t="shared" si="49"/>
        <v>1</v>
      </c>
      <c r="F34" s="2">
        <f t="shared" si="49"/>
        <v>1</v>
      </c>
      <c r="G34" s="2">
        <f t="shared" si="49"/>
        <v>1</v>
      </c>
      <c r="H34" s="2">
        <f t="shared" si="49"/>
        <v>1</v>
      </c>
      <c r="I34" s="2">
        <f t="shared" si="49"/>
        <v>1</v>
      </c>
    </row>
    <row r="35" spans="1:9" x14ac:dyDescent="0.3">
      <c r="A35" s="3">
        <v>68</v>
      </c>
      <c r="B35" s="2">
        <f t="shared" ref="B35:I35" si="50">IF(B$3&lt;B17,1,-1)</f>
        <v>-1</v>
      </c>
      <c r="C35" s="2">
        <f t="shared" si="50"/>
        <v>-1</v>
      </c>
      <c r="D35" s="2">
        <f t="shared" si="50"/>
        <v>-1</v>
      </c>
      <c r="E35" s="2">
        <f t="shared" si="50"/>
        <v>-1</v>
      </c>
      <c r="F35" s="2">
        <f t="shared" si="50"/>
        <v>-1</v>
      </c>
      <c r="G35" s="2">
        <f t="shared" si="50"/>
        <v>-1</v>
      </c>
      <c r="H35" s="2">
        <f t="shared" si="50"/>
        <v>-1</v>
      </c>
      <c r="I35" s="2">
        <f t="shared" si="50"/>
        <v>-1</v>
      </c>
    </row>
    <row r="36" spans="1:9" x14ac:dyDescent="0.3">
      <c r="A36" s="3">
        <v>69</v>
      </c>
      <c r="B36" s="2">
        <f>IF(B$3&lt;B18,1,-1)</f>
        <v>1</v>
      </c>
      <c r="C36" s="2">
        <f t="shared" ref="C36:I36" si="51">IF(C$3&lt;C18,1,-1)</f>
        <v>1</v>
      </c>
      <c r="D36" s="2">
        <f t="shared" si="51"/>
        <v>1</v>
      </c>
      <c r="E36" s="2">
        <f t="shared" si="51"/>
        <v>-1</v>
      </c>
      <c r="F36" s="2">
        <f t="shared" si="51"/>
        <v>-1</v>
      </c>
      <c r="G36" s="2">
        <f t="shared" si="51"/>
        <v>1</v>
      </c>
      <c r="H36" s="2">
        <f t="shared" si="51"/>
        <v>1</v>
      </c>
      <c r="I36" s="2">
        <f t="shared" si="51"/>
        <v>-1</v>
      </c>
    </row>
    <row r="39" spans="1:9" x14ac:dyDescent="0.3">
      <c r="A39" s="3">
        <v>56</v>
      </c>
      <c r="B39" s="2">
        <f>IF(B$4&lt;B5,1,-1)</f>
        <v>1</v>
      </c>
      <c r="C39" s="2">
        <f t="shared" ref="C39:I39" si="52">IF(C$4&lt;C5,1,-1)</f>
        <v>1</v>
      </c>
      <c r="D39" s="2">
        <f t="shared" si="52"/>
        <v>-1</v>
      </c>
      <c r="E39" s="2">
        <f t="shared" si="52"/>
        <v>1</v>
      </c>
      <c r="F39" s="2">
        <f t="shared" si="52"/>
        <v>1</v>
      </c>
      <c r="G39" s="2">
        <f t="shared" si="52"/>
        <v>1</v>
      </c>
      <c r="H39" s="2">
        <f t="shared" si="52"/>
        <v>1</v>
      </c>
      <c r="I39" s="2">
        <f t="shared" si="52"/>
        <v>-1</v>
      </c>
    </row>
    <row r="40" spans="1:9" x14ac:dyDescent="0.3">
      <c r="A40" s="3">
        <v>57</v>
      </c>
      <c r="B40" s="2">
        <f t="shared" ref="B40:I40" si="53">IF(B$4&lt;B6,1,-1)</f>
        <v>1</v>
      </c>
      <c r="C40" s="2">
        <f t="shared" si="53"/>
        <v>1</v>
      </c>
      <c r="D40" s="2">
        <f t="shared" si="53"/>
        <v>-1</v>
      </c>
      <c r="E40" s="2">
        <f t="shared" si="53"/>
        <v>1</v>
      </c>
      <c r="F40" s="2">
        <f t="shared" si="53"/>
        <v>1</v>
      </c>
      <c r="G40" s="2">
        <f t="shared" si="53"/>
        <v>-1</v>
      </c>
      <c r="H40" s="2">
        <f t="shared" si="53"/>
        <v>-1</v>
      </c>
      <c r="I40" s="2">
        <f t="shared" si="53"/>
        <v>-1</v>
      </c>
    </row>
    <row r="41" spans="1:9" x14ac:dyDescent="0.3">
      <c r="A41" s="3">
        <v>58</v>
      </c>
      <c r="B41" s="2">
        <f t="shared" ref="B41:I41" si="54">IF(B$4&lt;B7,1,-1)</f>
        <v>1</v>
      </c>
      <c r="C41" s="2">
        <f t="shared" si="54"/>
        <v>-1</v>
      </c>
      <c r="D41" s="2">
        <f t="shared" si="54"/>
        <v>-1</v>
      </c>
      <c r="E41" s="2">
        <f t="shared" si="54"/>
        <v>-1</v>
      </c>
      <c r="F41" s="2">
        <f t="shared" si="54"/>
        <v>-1</v>
      </c>
      <c r="G41" s="2">
        <f t="shared" si="54"/>
        <v>-1</v>
      </c>
      <c r="H41" s="2">
        <f t="shared" si="54"/>
        <v>-1</v>
      </c>
      <c r="I41" s="2">
        <f t="shared" si="54"/>
        <v>-1</v>
      </c>
    </row>
    <row r="42" spans="1:9" x14ac:dyDescent="0.3">
      <c r="A42" s="3">
        <v>59</v>
      </c>
      <c r="B42" s="2">
        <f t="shared" ref="B42:I42" si="55">IF(B$4&lt;B8,1,-1)</f>
        <v>1</v>
      </c>
      <c r="C42" s="2">
        <f t="shared" si="55"/>
        <v>1</v>
      </c>
      <c r="D42" s="2">
        <f t="shared" si="55"/>
        <v>-1</v>
      </c>
      <c r="E42" s="2">
        <f t="shared" si="55"/>
        <v>1</v>
      </c>
      <c r="F42" s="2">
        <f t="shared" si="55"/>
        <v>1</v>
      </c>
      <c r="G42" s="2">
        <f t="shared" si="55"/>
        <v>1</v>
      </c>
      <c r="H42" s="2">
        <f t="shared" si="55"/>
        <v>-1</v>
      </c>
      <c r="I42" s="2">
        <f t="shared" si="55"/>
        <v>-1</v>
      </c>
    </row>
    <row r="43" spans="1:9" x14ac:dyDescent="0.3">
      <c r="A43" s="3">
        <v>60</v>
      </c>
      <c r="B43" s="2">
        <f t="shared" ref="B43:I43" si="56">IF(B$4&lt;B9,1,-1)</f>
        <v>1</v>
      </c>
      <c r="C43" s="2">
        <f t="shared" si="56"/>
        <v>1</v>
      </c>
      <c r="D43" s="2">
        <f t="shared" si="56"/>
        <v>-1</v>
      </c>
      <c r="E43" s="2">
        <f t="shared" si="56"/>
        <v>1</v>
      </c>
      <c r="F43" s="2">
        <f t="shared" si="56"/>
        <v>1</v>
      </c>
      <c r="G43" s="2">
        <f t="shared" si="56"/>
        <v>1</v>
      </c>
      <c r="H43" s="2">
        <f t="shared" si="56"/>
        <v>-1</v>
      </c>
      <c r="I43" s="2">
        <f t="shared" si="56"/>
        <v>1</v>
      </c>
    </row>
    <row r="44" spans="1:9" x14ac:dyDescent="0.3">
      <c r="A44" s="3">
        <v>61</v>
      </c>
      <c r="B44" s="2">
        <f t="shared" ref="B44:I44" si="57">IF(B$4&lt;B10,1,-1)</f>
        <v>1</v>
      </c>
      <c r="C44" s="2">
        <f t="shared" si="57"/>
        <v>1</v>
      </c>
      <c r="D44" s="2">
        <f t="shared" si="57"/>
        <v>1</v>
      </c>
      <c r="E44" s="2">
        <f t="shared" si="57"/>
        <v>1</v>
      </c>
      <c r="F44" s="2">
        <f t="shared" si="57"/>
        <v>1</v>
      </c>
      <c r="G44" s="2">
        <f t="shared" si="57"/>
        <v>1</v>
      </c>
      <c r="H44" s="2">
        <f t="shared" si="57"/>
        <v>1</v>
      </c>
      <c r="I44" s="2">
        <f t="shared" si="57"/>
        <v>1</v>
      </c>
    </row>
    <row r="45" spans="1:9" x14ac:dyDescent="0.3">
      <c r="A45" s="3">
        <v>62</v>
      </c>
      <c r="B45" s="2">
        <f t="shared" ref="B45:I45" si="58">IF(B$4&lt;B11,1,-1)</f>
        <v>1</v>
      </c>
      <c r="C45" s="2">
        <f t="shared" si="58"/>
        <v>1</v>
      </c>
      <c r="D45" s="2">
        <f t="shared" si="58"/>
        <v>1</v>
      </c>
      <c r="E45" s="2">
        <f t="shared" si="58"/>
        <v>1</v>
      </c>
      <c r="F45" s="2">
        <f t="shared" si="58"/>
        <v>1</v>
      </c>
      <c r="G45" s="2">
        <f t="shared" si="58"/>
        <v>1</v>
      </c>
      <c r="H45" s="2">
        <f t="shared" si="58"/>
        <v>1</v>
      </c>
      <c r="I45" s="2">
        <f t="shared" si="58"/>
        <v>1</v>
      </c>
    </row>
    <row r="46" spans="1:9" x14ac:dyDescent="0.3">
      <c r="A46" s="3">
        <v>63</v>
      </c>
      <c r="B46" s="2">
        <f t="shared" ref="B46:I46" si="59">IF(B$4&lt;B12,1,-1)</f>
        <v>1</v>
      </c>
      <c r="C46" s="2">
        <f t="shared" si="59"/>
        <v>1</v>
      </c>
      <c r="D46" s="2">
        <f t="shared" si="59"/>
        <v>1</v>
      </c>
      <c r="E46" s="2">
        <f t="shared" si="59"/>
        <v>1</v>
      </c>
      <c r="F46" s="2">
        <f t="shared" si="59"/>
        <v>1</v>
      </c>
      <c r="G46" s="2">
        <f t="shared" si="59"/>
        <v>1</v>
      </c>
      <c r="H46" s="2">
        <f t="shared" si="59"/>
        <v>-1</v>
      </c>
      <c r="I46" s="2">
        <f t="shared" si="59"/>
        <v>1</v>
      </c>
    </row>
    <row r="47" spans="1:9" x14ac:dyDescent="0.3">
      <c r="A47" s="3">
        <v>64</v>
      </c>
      <c r="B47" s="2">
        <f t="shared" ref="B47:I47" si="60">IF(B$4&lt;B13,1,-1)</f>
        <v>1</v>
      </c>
      <c r="C47" s="2">
        <f t="shared" si="60"/>
        <v>1</v>
      </c>
      <c r="D47" s="2">
        <f t="shared" si="60"/>
        <v>1</v>
      </c>
      <c r="E47" s="2">
        <f t="shared" si="60"/>
        <v>1</v>
      </c>
      <c r="F47" s="2">
        <f t="shared" si="60"/>
        <v>1</v>
      </c>
      <c r="G47" s="2">
        <f t="shared" si="60"/>
        <v>1</v>
      </c>
      <c r="H47" s="2">
        <f t="shared" si="60"/>
        <v>1</v>
      </c>
      <c r="I47" s="2">
        <f t="shared" si="60"/>
        <v>1</v>
      </c>
    </row>
    <row r="48" spans="1:9" x14ac:dyDescent="0.3">
      <c r="A48" s="3">
        <v>65</v>
      </c>
      <c r="B48" s="2">
        <f t="shared" ref="B48:I48" si="61">IF(B$4&lt;B14,1,-1)</f>
        <v>1</v>
      </c>
      <c r="C48" s="2">
        <f t="shared" si="61"/>
        <v>1</v>
      </c>
      <c r="D48" s="2">
        <f t="shared" si="61"/>
        <v>1</v>
      </c>
      <c r="E48" s="2">
        <f t="shared" si="61"/>
        <v>1</v>
      </c>
      <c r="F48" s="2">
        <f t="shared" si="61"/>
        <v>1</v>
      </c>
      <c r="G48" s="2">
        <f t="shared" si="61"/>
        <v>1</v>
      </c>
      <c r="H48" s="2">
        <f t="shared" si="61"/>
        <v>1</v>
      </c>
      <c r="I48" s="2">
        <f t="shared" si="61"/>
        <v>1</v>
      </c>
    </row>
    <row r="49" spans="1:9" x14ac:dyDescent="0.3">
      <c r="A49" s="3">
        <v>66</v>
      </c>
      <c r="B49" s="2">
        <f t="shared" ref="B49:I49" si="62">IF(B$4&lt;B15,1,-1)</f>
        <v>1</v>
      </c>
      <c r="C49" s="2">
        <f t="shared" si="62"/>
        <v>1</v>
      </c>
      <c r="D49" s="2">
        <f t="shared" si="62"/>
        <v>1</v>
      </c>
      <c r="E49" s="2">
        <f t="shared" si="62"/>
        <v>1</v>
      </c>
      <c r="F49" s="2">
        <f t="shared" si="62"/>
        <v>1</v>
      </c>
      <c r="G49" s="2">
        <f t="shared" si="62"/>
        <v>1</v>
      </c>
      <c r="H49" s="2">
        <f t="shared" si="62"/>
        <v>1</v>
      </c>
      <c r="I49" s="2">
        <f t="shared" si="62"/>
        <v>1</v>
      </c>
    </row>
    <row r="50" spans="1:9" x14ac:dyDescent="0.3">
      <c r="A50" s="3">
        <v>67</v>
      </c>
      <c r="B50" s="2">
        <f t="shared" ref="B50:I50" si="63">IF(B$4&lt;B16,1,-1)</f>
        <v>1</v>
      </c>
      <c r="C50" s="2">
        <f t="shared" si="63"/>
        <v>1</v>
      </c>
      <c r="D50" s="2">
        <f t="shared" si="63"/>
        <v>1</v>
      </c>
      <c r="E50" s="2">
        <f t="shared" si="63"/>
        <v>1</v>
      </c>
      <c r="F50" s="2">
        <f t="shared" si="63"/>
        <v>1</v>
      </c>
      <c r="G50" s="2">
        <f t="shared" si="63"/>
        <v>1</v>
      </c>
      <c r="H50" s="2">
        <f t="shared" si="63"/>
        <v>1</v>
      </c>
      <c r="I50" s="2">
        <f t="shared" si="63"/>
        <v>1</v>
      </c>
    </row>
    <row r="51" spans="1:9" x14ac:dyDescent="0.3">
      <c r="A51" s="3">
        <v>68</v>
      </c>
      <c r="B51" s="2">
        <f t="shared" ref="B51:I51" si="64">IF(B$4&lt;B17,1,-1)</f>
        <v>1</v>
      </c>
      <c r="C51" s="2">
        <f t="shared" si="64"/>
        <v>1</v>
      </c>
      <c r="D51" s="2">
        <f t="shared" si="64"/>
        <v>1</v>
      </c>
      <c r="E51" s="2">
        <f t="shared" si="64"/>
        <v>1</v>
      </c>
      <c r="F51" s="2">
        <f t="shared" si="64"/>
        <v>1</v>
      </c>
      <c r="G51" s="2">
        <f t="shared" si="64"/>
        <v>1</v>
      </c>
      <c r="H51" s="2">
        <f t="shared" si="64"/>
        <v>1</v>
      </c>
      <c r="I51" s="2">
        <f t="shared" si="64"/>
        <v>1</v>
      </c>
    </row>
    <row r="52" spans="1:9" x14ac:dyDescent="0.3">
      <c r="A52" s="3">
        <v>69</v>
      </c>
      <c r="B52" s="2">
        <f t="shared" ref="B52:I52" si="65">IF(B$4&lt;B18,1,-1)</f>
        <v>1</v>
      </c>
      <c r="C52" s="2">
        <f t="shared" si="65"/>
        <v>1</v>
      </c>
      <c r="D52" s="2">
        <f t="shared" si="65"/>
        <v>1</v>
      </c>
      <c r="E52" s="2">
        <f t="shared" si="65"/>
        <v>1</v>
      </c>
      <c r="F52" s="2">
        <f t="shared" si="65"/>
        <v>-1</v>
      </c>
      <c r="G52" s="2">
        <f t="shared" si="65"/>
        <v>1</v>
      </c>
      <c r="H52" s="2">
        <f t="shared" si="65"/>
        <v>1</v>
      </c>
      <c r="I52" s="2">
        <f t="shared" si="65"/>
        <v>1</v>
      </c>
    </row>
    <row r="54" spans="1:9" x14ac:dyDescent="0.3">
      <c r="A54" s="3">
        <v>57</v>
      </c>
      <c r="B54" s="2">
        <f>IF(B$5&lt;B6,1,-1)</f>
        <v>-1</v>
      </c>
      <c r="C54" s="2">
        <f t="shared" ref="C54:I54" si="66">IF(C$5&lt;C6,1,-1)</f>
        <v>1</v>
      </c>
      <c r="D54" s="2">
        <f t="shared" si="66"/>
        <v>-1</v>
      </c>
      <c r="E54" s="2">
        <f t="shared" si="66"/>
        <v>1</v>
      </c>
      <c r="F54" s="2">
        <f t="shared" si="66"/>
        <v>-1</v>
      </c>
      <c r="G54" s="2">
        <f t="shared" si="66"/>
        <v>-1</v>
      </c>
      <c r="H54" s="2">
        <f t="shared" si="66"/>
        <v>-1</v>
      </c>
      <c r="I54" s="2">
        <f t="shared" si="66"/>
        <v>-1</v>
      </c>
    </row>
    <row r="55" spans="1:9" x14ac:dyDescent="0.3">
      <c r="A55" s="3">
        <v>58</v>
      </c>
      <c r="B55" s="2">
        <f t="shared" ref="B55:I55" si="67">IF(B$5&lt;B7,1,-1)</f>
        <v>-1</v>
      </c>
      <c r="C55" s="2">
        <f t="shared" si="67"/>
        <v>-1</v>
      </c>
      <c r="D55" s="2">
        <f t="shared" si="67"/>
        <v>-1</v>
      </c>
      <c r="E55" s="2">
        <f t="shared" si="67"/>
        <v>-1</v>
      </c>
      <c r="F55" s="2">
        <f t="shared" si="67"/>
        <v>-1</v>
      </c>
      <c r="G55" s="2">
        <f t="shared" si="67"/>
        <v>-1</v>
      </c>
      <c r="H55" s="2">
        <f t="shared" si="67"/>
        <v>-1</v>
      </c>
      <c r="I55" s="2">
        <f t="shared" si="67"/>
        <v>-1</v>
      </c>
    </row>
    <row r="56" spans="1:9" x14ac:dyDescent="0.3">
      <c r="A56" s="3">
        <v>59</v>
      </c>
      <c r="B56" s="2">
        <f t="shared" ref="B56:I56" si="68">IF(B$5&lt;B8,1,-1)</f>
        <v>-1</v>
      </c>
      <c r="C56" s="2">
        <f t="shared" si="68"/>
        <v>1</v>
      </c>
      <c r="D56" s="2">
        <f t="shared" si="68"/>
        <v>-1</v>
      </c>
      <c r="E56" s="2">
        <f t="shared" si="68"/>
        <v>1</v>
      </c>
      <c r="F56" s="2">
        <f t="shared" si="68"/>
        <v>-1</v>
      </c>
      <c r="G56" s="2">
        <f t="shared" si="68"/>
        <v>-1</v>
      </c>
      <c r="H56" s="2">
        <f t="shared" si="68"/>
        <v>-1</v>
      </c>
      <c r="I56" s="2">
        <f t="shared" si="68"/>
        <v>-1</v>
      </c>
    </row>
    <row r="57" spans="1:9" x14ac:dyDescent="0.3">
      <c r="A57" s="3">
        <v>60</v>
      </c>
      <c r="B57" s="2">
        <f t="shared" ref="B57:I57" si="69">IF(B$5&lt;B9,1,-1)</f>
        <v>1</v>
      </c>
      <c r="C57" s="2">
        <f t="shared" si="69"/>
        <v>1</v>
      </c>
      <c r="D57" s="2">
        <f t="shared" si="69"/>
        <v>1</v>
      </c>
      <c r="E57" s="2">
        <f t="shared" si="69"/>
        <v>-1</v>
      </c>
      <c r="F57" s="2">
        <f t="shared" si="69"/>
        <v>-1</v>
      </c>
      <c r="G57" s="2">
        <f t="shared" si="69"/>
        <v>-1</v>
      </c>
      <c r="H57" s="2">
        <f t="shared" si="69"/>
        <v>-1</v>
      </c>
      <c r="I57" s="2">
        <f t="shared" si="69"/>
        <v>1</v>
      </c>
    </row>
    <row r="58" spans="1:9" x14ac:dyDescent="0.3">
      <c r="A58" s="3">
        <v>61</v>
      </c>
      <c r="B58" s="2">
        <f t="shared" ref="B58:I58" si="70">IF(B$5&lt;B10,1,-1)</f>
        <v>1</v>
      </c>
      <c r="C58" s="2">
        <f t="shared" si="70"/>
        <v>1</v>
      </c>
      <c r="D58" s="2">
        <f t="shared" si="70"/>
        <v>1</v>
      </c>
      <c r="E58" s="2">
        <f t="shared" si="70"/>
        <v>1</v>
      </c>
      <c r="F58" s="2">
        <f t="shared" si="70"/>
        <v>1</v>
      </c>
      <c r="G58" s="2">
        <f t="shared" si="70"/>
        <v>-1</v>
      </c>
      <c r="H58" s="2">
        <f t="shared" si="70"/>
        <v>1</v>
      </c>
      <c r="I58" s="2">
        <f t="shared" si="70"/>
        <v>1</v>
      </c>
    </row>
    <row r="59" spans="1:9" x14ac:dyDescent="0.3">
      <c r="A59" s="3">
        <v>62</v>
      </c>
      <c r="B59" s="2">
        <f t="shared" ref="B59:I59" si="71">IF(B$5&lt;B11,1,-1)</f>
        <v>1</v>
      </c>
      <c r="C59" s="2">
        <f t="shared" si="71"/>
        <v>1</v>
      </c>
      <c r="D59" s="2">
        <f t="shared" si="71"/>
        <v>1</v>
      </c>
      <c r="E59" s="2">
        <f t="shared" si="71"/>
        <v>1</v>
      </c>
      <c r="F59" s="2">
        <f t="shared" si="71"/>
        <v>-1</v>
      </c>
      <c r="G59" s="2">
        <f t="shared" si="71"/>
        <v>-1</v>
      </c>
      <c r="H59" s="2">
        <f t="shared" si="71"/>
        <v>1</v>
      </c>
      <c r="I59" s="2">
        <f t="shared" si="71"/>
        <v>1</v>
      </c>
    </row>
    <row r="60" spans="1:9" x14ac:dyDescent="0.3">
      <c r="A60" s="3">
        <v>63</v>
      </c>
      <c r="B60" s="2">
        <f t="shared" ref="B60:I60" si="72">IF(B$5&lt;B12,1,-1)</f>
        <v>1</v>
      </c>
      <c r="C60" s="2">
        <f t="shared" si="72"/>
        <v>1</v>
      </c>
      <c r="D60" s="2">
        <f t="shared" si="72"/>
        <v>1</v>
      </c>
      <c r="E60" s="2">
        <f t="shared" si="72"/>
        <v>1</v>
      </c>
      <c r="F60" s="2">
        <f t="shared" si="72"/>
        <v>-1</v>
      </c>
      <c r="G60" s="2">
        <f t="shared" si="72"/>
        <v>-1</v>
      </c>
      <c r="H60" s="2">
        <f t="shared" si="72"/>
        <v>-1</v>
      </c>
      <c r="I60" s="2">
        <f t="shared" si="72"/>
        <v>1</v>
      </c>
    </row>
    <row r="61" spans="1:9" x14ac:dyDescent="0.3">
      <c r="A61" s="3">
        <v>64</v>
      </c>
      <c r="B61" s="2">
        <f t="shared" ref="B61:I61" si="73">IF(B$5&lt;B13,1,-1)</f>
        <v>1</v>
      </c>
      <c r="C61" s="2">
        <f t="shared" si="73"/>
        <v>1</v>
      </c>
      <c r="D61" s="2">
        <f t="shared" si="73"/>
        <v>1</v>
      </c>
      <c r="E61" s="2">
        <f t="shared" si="73"/>
        <v>-1</v>
      </c>
      <c r="F61" s="2">
        <f t="shared" si="73"/>
        <v>-1</v>
      </c>
      <c r="G61" s="2">
        <f t="shared" si="73"/>
        <v>1</v>
      </c>
      <c r="H61" s="2">
        <f t="shared" si="73"/>
        <v>-1</v>
      </c>
      <c r="I61" s="2">
        <f t="shared" si="73"/>
        <v>1</v>
      </c>
    </row>
    <row r="62" spans="1:9" x14ac:dyDescent="0.3">
      <c r="A62" s="3">
        <v>65</v>
      </c>
      <c r="B62" s="2">
        <f t="shared" ref="B62:I62" si="74">IF(B$5&lt;B14,1,-1)</f>
        <v>1</v>
      </c>
      <c r="C62" s="2">
        <f t="shared" si="74"/>
        <v>1</v>
      </c>
      <c r="D62" s="2">
        <f t="shared" si="74"/>
        <v>1</v>
      </c>
      <c r="E62" s="2">
        <f t="shared" si="74"/>
        <v>1</v>
      </c>
      <c r="F62" s="2">
        <f t="shared" si="74"/>
        <v>1</v>
      </c>
      <c r="G62" s="2">
        <f t="shared" si="74"/>
        <v>1</v>
      </c>
      <c r="H62" s="2">
        <f t="shared" si="74"/>
        <v>1</v>
      </c>
      <c r="I62" s="2">
        <f t="shared" si="74"/>
        <v>1</v>
      </c>
    </row>
    <row r="63" spans="1:9" x14ac:dyDescent="0.3">
      <c r="A63" s="3">
        <v>66</v>
      </c>
      <c r="B63" s="2">
        <f t="shared" ref="B63:I63" si="75">IF(B$5&lt;B15,1,-1)</f>
        <v>1</v>
      </c>
      <c r="C63" s="2">
        <f t="shared" si="75"/>
        <v>1</v>
      </c>
      <c r="D63" s="2">
        <f t="shared" si="75"/>
        <v>1</v>
      </c>
      <c r="E63" s="2">
        <f t="shared" si="75"/>
        <v>1</v>
      </c>
      <c r="F63" s="2">
        <f t="shared" si="75"/>
        <v>1</v>
      </c>
      <c r="G63" s="2">
        <f t="shared" si="75"/>
        <v>-1</v>
      </c>
      <c r="H63" s="2">
        <f t="shared" si="75"/>
        <v>1</v>
      </c>
      <c r="I63" s="2">
        <f t="shared" si="75"/>
        <v>1</v>
      </c>
    </row>
    <row r="64" spans="1:9" x14ac:dyDescent="0.3">
      <c r="A64" s="3">
        <v>67</v>
      </c>
      <c r="B64" s="2">
        <f t="shared" ref="B64:I64" si="76">IF(B$5&lt;B16,1,-1)</f>
        <v>1</v>
      </c>
      <c r="C64" s="2">
        <f t="shared" si="76"/>
        <v>1</v>
      </c>
      <c r="D64" s="2">
        <f t="shared" si="76"/>
        <v>1</v>
      </c>
      <c r="E64" s="2">
        <f t="shared" si="76"/>
        <v>1</v>
      </c>
      <c r="F64" s="2">
        <f t="shared" si="76"/>
        <v>1</v>
      </c>
      <c r="G64" s="2">
        <f t="shared" si="76"/>
        <v>1</v>
      </c>
      <c r="H64" s="2">
        <f t="shared" si="76"/>
        <v>1</v>
      </c>
      <c r="I64" s="2">
        <f t="shared" si="76"/>
        <v>1</v>
      </c>
    </row>
    <row r="65" spans="1:9" x14ac:dyDescent="0.3">
      <c r="A65" s="3">
        <v>68</v>
      </c>
      <c r="B65" s="2">
        <f t="shared" ref="B65:I65" si="77">IF(B$5&lt;B17,1,-1)</f>
        <v>1</v>
      </c>
      <c r="C65" s="2">
        <f t="shared" si="77"/>
        <v>1</v>
      </c>
      <c r="D65" s="2">
        <f t="shared" si="77"/>
        <v>1</v>
      </c>
      <c r="E65" s="2">
        <f t="shared" si="77"/>
        <v>1</v>
      </c>
      <c r="F65" s="2">
        <f t="shared" si="77"/>
        <v>-1</v>
      </c>
      <c r="G65" s="2">
        <f t="shared" si="77"/>
        <v>-1</v>
      </c>
      <c r="H65" s="2">
        <f t="shared" si="77"/>
        <v>-1</v>
      </c>
      <c r="I65" s="2">
        <f t="shared" si="77"/>
        <v>1</v>
      </c>
    </row>
    <row r="66" spans="1:9" x14ac:dyDescent="0.3">
      <c r="A66" s="3">
        <v>69</v>
      </c>
      <c r="B66" s="2">
        <f t="shared" ref="B66:I66" si="78">IF(B$5&lt;B18,1,-1)</f>
        <v>1</v>
      </c>
      <c r="C66" s="2">
        <f t="shared" si="78"/>
        <v>1</v>
      </c>
      <c r="D66" s="2">
        <f t="shared" si="78"/>
        <v>1</v>
      </c>
      <c r="E66" s="2">
        <f t="shared" si="78"/>
        <v>1</v>
      </c>
      <c r="F66" s="2">
        <f t="shared" si="78"/>
        <v>-1</v>
      </c>
      <c r="G66" s="2">
        <f t="shared" si="78"/>
        <v>1</v>
      </c>
      <c r="H66" s="2">
        <f t="shared" si="78"/>
        <v>1</v>
      </c>
      <c r="I66" s="2">
        <f t="shared" si="78"/>
        <v>1</v>
      </c>
    </row>
    <row r="68" spans="1:9" x14ac:dyDescent="0.3">
      <c r="A68" s="3">
        <v>58</v>
      </c>
      <c r="B68" s="2">
        <f>IF(B$6&lt;B7,1,-1)</f>
        <v>-1</v>
      </c>
      <c r="C68" s="2">
        <f t="shared" ref="C68:I68" si="79">IF(C$6&lt;C7,1,-1)</f>
        <v>-1</v>
      </c>
      <c r="D68" s="2">
        <f t="shared" si="79"/>
        <v>-1</v>
      </c>
      <c r="E68" s="2">
        <f t="shared" si="79"/>
        <v>-1</v>
      </c>
      <c r="F68" s="2">
        <f t="shared" si="79"/>
        <v>-1</v>
      </c>
      <c r="G68" s="2">
        <f t="shared" si="79"/>
        <v>-1</v>
      </c>
      <c r="H68" s="2">
        <f t="shared" si="79"/>
        <v>1</v>
      </c>
      <c r="I68" s="2">
        <f t="shared" si="79"/>
        <v>-1</v>
      </c>
    </row>
    <row r="69" spans="1:9" x14ac:dyDescent="0.3">
      <c r="A69" s="3">
        <v>59</v>
      </c>
      <c r="B69" s="2">
        <f t="shared" ref="B69:I69" si="80">IF(B$6&lt;B8,1,-1)</f>
        <v>1</v>
      </c>
      <c r="C69" s="2">
        <f t="shared" si="80"/>
        <v>1</v>
      </c>
      <c r="D69" s="2">
        <f t="shared" si="80"/>
        <v>1</v>
      </c>
      <c r="E69" s="2">
        <f t="shared" si="80"/>
        <v>1</v>
      </c>
      <c r="F69" s="2">
        <f t="shared" si="80"/>
        <v>1</v>
      </c>
      <c r="G69" s="2">
        <f t="shared" si="80"/>
        <v>1</v>
      </c>
      <c r="H69" s="2">
        <f t="shared" si="80"/>
        <v>1</v>
      </c>
      <c r="I69" s="2">
        <f t="shared" si="80"/>
        <v>1</v>
      </c>
    </row>
    <row r="70" spans="1:9" x14ac:dyDescent="0.3">
      <c r="A70" s="3">
        <v>60</v>
      </c>
      <c r="B70" s="2">
        <f t="shared" ref="B70:I70" si="81">IF(B$6&lt;B9,1,-1)</f>
        <v>1</v>
      </c>
      <c r="C70" s="2">
        <f t="shared" si="81"/>
        <v>1</v>
      </c>
      <c r="D70" s="2">
        <f t="shared" si="81"/>
        <v>1</v>
      </c>
      <c r="E70" s="2">
        <f t="shared" si="81"/>
        <v>-1</v>
      </c>
      <c r="F70" s="2">
        <f t="shared" si="81"/>
        <v>1</v>
      </c>
      <c r="G70" s="2">
        <f t="shared" si="81"/>
        <v>1</v>
      </c>
      <c r="H70" s="2">
        <f t="shared" si="81"/>
        <v>1</v>
      </c>
      <c r="I70" s="2">
        <f t="shared" si="81"/>
        <v>1</v>
      </c>
    </row>
    <row r="71" spans="1:9" x14ac:dyDescent="0.3">
      <c r="A71" s="3">
        <v>61</v>
      </c>
      <c r="B71" s="2">
        <f t="shared" ref="B71:I71" si="82">IF(B$6&lt;B10,1,-1)</f>
        <v>1</v>
      </c>
      <c r="C71" s="2">
        <f t="shared" si="82"/>
        <v>1</v>
      </c>
      <c r="D71" s="2">
        <f t="shared" si="82"/>
        <v>1</v>
      </c>
      <c r="E71" s="2">
        <f t="shared" si="82"/>
        <v>1</v>
      </c>
      <c r="F71" s="2">
        <f t="shared" si="82"/>
        <v>1</v>
      </c>
      <c r="G71" s="2">
        <f t="shared" si="82"/>
        <v>1</v>
      </c>
      <c r="H71" s="2">
        <f t="shared" si="82"/>
        <v>1</v>
      </c>
      <c r="I71" s="2">
        <f t="shared" si="82"/>
        <v>1</v>
      </c>
    </row>
    <row r="72" spans="1:9" x14ac:dyDescent="0.3">
      <c r="A72" s="3">
        <v>62</v>
      </c>
      <c r="B72" s="2">
        <f t="shared" ref="B72:I72" si="83">IF(B$6&lt;B11,1,-1)</f>
        <v>1</v>
      </c>
      <c r="C72" s="2">
        <f t="shared" si="83"/>
        <v>1</v>
      </c>
      <c r="D72" s="2">
        <f t="shared" si="83"/>
        <v>1</v>
      </c>
      <c r="E72" s="2">
        <f t="shared" si="83"/>
        <v>1</v>
      </c>
      <c r="F72" s="2">
        <f t="shared" si="83"/>
        <v>1</v>
      </c>
      <c r="G72" s="2">
        <f t="shared" si="83"/>
        <v>1</v>
      </c>
      <c r="H72" s="2">
        <f t="shared" si="83"/>
        <v>1</v>
      </c>
      <c r="I72" s="2">
        <f t="shared" si="83"/>
        <v>1</v>
      </c>
    </row>
    <row r="73" spans="1:9" x14ac:dyDescent="0.3">
      <c r="A73" s="3">
        <v>63</v>
      </c>
      <c r="B73" s="2">
        <f t="shared" ref="B73:I73" si="84">IF(B$6&lt;B12,1,-1)</f>
        <v>1</v>
      </c>
      <c r="C73" s="2">
        <f t="shared" si="84"/>
        <v>1</v>
      </c>
      <c r="D73" s="2">
        <f t="shared" si="84"/>
        <v>1</v>
      </c>
      <c r="E73" s="2">
        <f t="shared" si="84"/>
        <v>1</v>
      </c>
      <c r="F73" s="2">
        <f t="shared" si="84"/>
        <v>1</v>
      </c>
      <c r="G73" s="2">
        <f t="shared" si="84"/>
        <v>1</v>
      </c>
      <c r="H73" s="2">
        <f t="shared" si="84"/>
        <v>1</v>
      </c>
      <c r="I73" s="2">
        <f t="shared" si="84"/>
        <v>1</v>
      </c>
    </row>
    <row r="74" spans="1:9" x14ac:dyDescent="0.3">
      <c r="A74" s="3">
        <v>64</v>
      </c>
      <c r="B74" s="2">
        <f t="shared" ref="B74:I74" si="85">IF(B$6&lt;B13,1,-1)</f>
        <v>1</v>
      </c>
      <c r="C74" s="2">
        <f t="shared" si="85"/>
        <v>1</v>
      </c>
      <c r="D74" s="2">
        <f t="shared" si="85"/>
        <v>1</v>
      </c>
      <c r="E74" s="2">
        <f t="shared" si="85"/>
        <v>-1</v>
      </c>
      <c r="F74" s="2">
        <f t="shared" si="85"/>
        <v>1</v>
      </c>
      <c r="G74" s="2">
        <f t="shared" si="85"/>
        <v>1</v>
      </c>
      <c r="H74" s="2">
        <f t="shared" si="85"/>
        <v>1</v>
      </c>
      <c r="I74" s="2">
        <f t="shared" si="85"/>
        <v>1</v>
      </c>
    </row>
    <row r="75" spans="1:9" x14ac:dyDescent="0.3">
      <c r="A75" s="3">
        <v>65</v>
      </c>
      <c r="B75" s="2">
        <f t="shared" ref="B75:I75" si="86">IF(B$6&lt;B14,1,-1)</f>
        <v>1</v>
      </c>
      <c r="C75" s="2">
        <f t="shared" si="86"/>
        <v>1</v>
      </c>
      <c r="D75" s="2">
        <f t="shared" si="86"/>
        <v>1</v>
      </c>
      <c r="E75" s="2">
        <f t="shared" si="86"/>
        <v>1</v>
      </c>
      <c r="F75" s="2">
        <f t="shared" si="86"/>
        <v>1</v>
      </c>
      <c r="G75" s="2">
        <f t="shared" si="86"/>
        <v>1</v>
      </c>
      <c r="H75" s="2">
        <f t="shared" si="86"/>
        <v>1</v>
      </c>
      <c r="I75" s="2">
        <f t="shared" si="86"/>
        <v>1</v>
      </c>
    </row>
    <row r="76" spans="1:9" x14ac:dyDescent="0.3">
      <c r="A76" s="3">
        <v>66</v>
      </c>
      <c r="B76" s="2">
        <f t="shared" ref="B76:I76" si="87">IF(B$6&lt;B15,1,-1)</f>
        <v>1</v>
      </c>
      <c r="C76" s="2">
        <f t="shared" si="87"/>
        <v>1</v>
      </c>
      <c r="D76" s="2">
        <f t="shared" si="87"/>
        <v>1</v>
      </c>
      <c r="E76" s="2">
        <f t="shared" si="87"/>
        <v>1</v>
      </c>
      <c r="F76" s="2">
        <f t="shared" si="87"/>
        <v>1</v>
      </c>
      <c r="G76" s="2">
        <f t="shared" si="87"/>
        <v>1</v>
      </c>
      <c r="H76" s="2">
        <f t="shared" si="87"/>
        <v>1</v>
      </c>
      <c r="I76" s="2">
        <f t="shared" si="87"/>
        <v>1</v>
      </c>
    </row>
    <row r="77" spans="1:9" x14ac:dyDescent="0.3">
      <c r="A77" s="3">
        <v>67</v>
      </c>
      <c r="B77" s="2">
        <f t="shared" ref="B77:I77" si="88">IF(B$6&lt;B16,1,-1)</f>
        <v>1</v>
      </c>
      <c r="C77" s="2">
        <f t="shared" si="88"/>
        <v>1</v>
      </c>
      <c r="D77" s="2">
        <f t="shared" si="88"/>
        <v>1</v>
      </c>
      <c r="E77" s="2">
        <f t="shared" si="88"/>
        <v>1</v>
      </c>
      <c r="F77" s="2">
        <f t="shared" si="88"/>
        <v>1</v>
      </c>
      <c r="G77" s="2">
        <f t="shared" si="88"/>
        <v>1</v>
      </c>
      <c r="H77" s="2">
        <f t="shared" si="88"/>
        <v>1</v>
      </c>
      <c r="I77" s="2">
        <f t="shared" si="88"/>
        <v>1</v>
      </c>
    </row>
    <row r="78" spans="1:9" x14ac:dyDescent="0.3">
      <c r="A78" s="3">
        <v>68</v>
      </c>
      <c r="B78" s="2">
        <f t="shared" ref="B78:I78" si="89">IF(B$6&lt;B17,1,-1)</f>
        <v>1</v>
      </c>
      <c r="C78" s="2">
        <f t="shared" si="89"/>
        <v>1</v>
      </c>
      <c r="D78" s="2">
        <f t="shared" si="89"/>
        <v>1</v>
      </c>
      <c r="E78" s="2">
        <f t="shared" si="89"/>
        <v>1</v>
      </c>
      <c r="F78" s="2">
        <f t="shared" si="89"/>
        <v>1</v>
      </c>
      <c r="G78" s="2">
        <f t="shared" si="89"/>
        <v>1</v>
      </c>
      <c r="H78" s="2">
        <f t="shared" si="89"/>
        <v>1</v>
      </c>
      <c r="I78" s="2">
        <f t="shared" si="89"/>
        <v>1</v>
      </c>
    </row>
    <row r="79" spans="1:9" x14ac:dyDescent="0.3">
      <c r="A79" s="3">
        <v>69</v>
      </c>
      <c r="B79" s="2">
        <f t="shared" ref="B79:I79" si="90">IF(B$6&lt;B18,1,-1)</f>
        <v>1</v>
      </c>
      <c r="C79" s="2">
        <f t="shared" si="90"/>
        <v>1</v>
      </c>
      <c r="D79" s="2">
        <f t="shared" si="90"/>
        <v>1</v>
      </c>
      <c r="E79" s="2">
        <f t="shared" si="90"/>
        <v>1</v>
      </c>
      <c r="F79" s="2">
        <f t="shared" si="90"/>
        <v>-1</v>
      </c>
      <c r="G79" s="2">
        <f t="shared" si="90"/>
        <v>1</v>
      </c>
      <c r="H79" s="2">
        <f t="shared" si="90"/>
        <v>1</v>
      </c>
      <c r="I79" s="2">
        <f t="shared" si="90"/>
        <v>1</v>
      </c>
    </row>
    <row r="81" spans="1:9" x14ac:dyDescent="0.3">
      <c r="A81" s="3">
        <v>59</v>
      </c>
      <c r="B81" s="2">
        <f>IF(B$7&lt;B8,1,-1)</f>
        <v>1</v>
      </c>
      <c r="C81" s="2">
        <f t="shared" ref="C81:I81" si="91">IF(C$7&lt;C8,1,-1)</f>
        <v>1</v>
      </c>
      <c r="D81" s="2">
        <f t="shared" si="91"/>
        <v>1</v>
      </c>
      <c r="E81" s="2">
        <f t="shared" si="91"/>
        <v>1</v>
      </c>
      <c r="F81" s="2">
        <f t="shared" si="91"/>
        <v>1</v>
      </c>
      <c r="G81" s="2">
        <f t="shared" si="91"/>
        <v>1</v>
      </c>
      <c r="H81" s="2">
        <f t="shared" si="91"/>
        <v>1</v>
      </c>
      <c r="I81" s="2">
        <f t="shared" si="91"/>
        <v>1</v>
      </c>
    </row>
    <row r="82" spans="1:9" x14ac:dyDescent="0.3">
      <c r="A82" s="3">
        <v>60</v>
      </c>
      <c r="B82" s="2">
        <f t="shared" ref="B82:I91" si="92">IF(B$7&lt;B9,1,-1)</f>
        <v>1</v>
      </c>
      <c r="C82" s="2">
        <f t="shared" si="92"/>
        <v>1</v>
      </c>
      <c r="D82" s="2">
        <f t="shared" si="92"/>
        <v>1</v>
      </c>
      <c r="E82" s="2">
        <f t="shared" si="92"/>
        <v>1</v>
      </c>
      <c r="F82" s="2">
        <f t="shared" si="92"/>
        <v>1</v>
      </c>
      <c r="G82" s="2">
        <f t="shared" si="92"/>
        <v>1</v>
      </c>
      <c r="H82" s="2">
        <f t="shared" si="92"/>
        <v>1</v>
      </c>
      <c r="I82" s="2">
        <f t="shared" si="92"/>
        <v>1</v>
      </c>
    </row>
    <row r="83" spans="1:9" x14ac:dyDescent="0.3">
      <c r="A83" s="3">
        <v>61</v>
      </c>
      <c r="B83" s="2">
        <f t="shared" si="92"/>
        <v>1</v>
      </c>
      <c r="C83" s="2">
        <f t="shared" si="92"/>
        <v>1</v>
      </c>
      <c r="D83" s="2">
        <f t="shared" si="92"/>
        <v>1</v>
      </c>
      <c r="E83" s="2">
        <f t="shared" si="92"/>
        <v>1</v>
      </c>
      <c r="F83" s="2">
        <f t="shared" si="92"/>
        <v>1</v>
      </c>
      <c r="G83" s="2">
        <f t="shared" si="92"/>
        <v>1</v>
      </c>
      <c r="H83" s="2">
        <f t="shared" si="92"/>
        <v>1</v>
      </c>
      <c r="I83" s="2">
        <f t="shared" si="92"/>
        <v>1</v>
      </c>
    </row>
    <row r="84" spans="1:9" x14ac:dyDescent="0.3">
      <c r="A84" s="3">
        <v>62</v>
      </c>
      <c r="B84" s="2">
        <f t="shared" si="92"/>
        <v>1</v>
      </c>
      <c r="C84" s="2">
        <f t="shared" si="92"/>
        <v>1</v>
      </c>
      <c r="D84" s="2">
        <f t="shared" si="92"/>
        <v>1</v>
      </c>
      <c r="E84" s="2">
        <f t="shared" si="92"/>
        <v>1</v>
      </c>
      <c r="F84" s="2">
        <f t="shared" si="92"/>
        <v>1</v>
      </c>
      <c r="G84" s="2">
        <f t="shared" si="92"/>
        <v>1</v>
      </c>
      <c r="H84" s="2">
        <f t="shared" si="92"/>
        <v>1</v>
      </c>
      <c r="I84" s="2">
        <f t="shared" si="92"/>
        <v>1</v>
      </c>
    </row>
    <row r="85" spans="1:9" x14ac:dyDescent="0.3">
      <c r="A85" s="3">
        <v>63</v>
      </c>
      <c r="B85" s="2">
        <f t="shared" si="92"/>
        <v>1</v>
      </c>
      <c r="C85" s="2">
        <f t="shared" si="92"/>
        <v>1</v>
      </c>
      <c r="D85" s="2">
        <f t="shared" si="92"/>
        <v>1</v>
      </c>
      <c r="E85" s="2">
        <f t="shared" si="92"/>
        <v>1</v>
      </c>
      <c r="F85" s="2">
        <f t="shared" si="92"/>
        <v>1</v>
      </c>
      <c r="G85" s="2">
        <f t="shared" si="92"/>
        <v>1</v>
      </c>
      <c r="H85" s="2">
        <f t="shared" si="92"/>
        <v>1</v>
      </c>
      <c r="I85" s="2">
        <f t="shared" si="92"/>
        <v>1</v>
      </c>
    </row>
    <row r="86" spans="1:9" x14ac:dyDescent="0.3">
      <c r="A86" s="3">
        <v>64</v>
      </c>
      <c r="B86" s="2">
        <f t="shared" si="92"/>
        <v>1</v>
      </c>
      <c r="C86" s="2">
        <f t="shared" si="92"/>
        <v>1</v>
      </c>
      <c r="D86" s="2">
        <f t="shared" si="92"/>
        <v>1</v>
      </c>
      <c r="E86" s="2">
        <f t="shared" si="92"/>
        <v>1</v>
      </c>
      <c r="F86" s="2">
        <f t="shared" si="92"/>
        <v>1</v>
      </c>
      <c r="G86" s="2">
        <f t="shared" si="92"/>
        <v>1</v>
      </c>
      <c r="H86" s="2">
        <f t="shared" si="92"/>
        <v>1</v>
      </c>
      <c r="I86" s="2">
        <f t="shared" si="92"/>
        <v>1</v>
      </c>
    </row>
    <row r="87" spans="1:9" x14ac:dyDescent="0.3">
      <c r="A87" s="3">
        <v>65</v>
      </c>
      <c r="B87" s="2">
        <f t="shared" si="92"/>
        <v>1</v>
      </c>
      <c r="C87" s="2">
        <f t="shared" si="92"/>
        <v>1</v>
      </c>
      <c r="D87" s="2">
        <f t="shared" si="92"/>
        <v>1</v>
      </c>
      <c r="E87" s="2">
        <f t="shared" si="92"/>
        <v>1</v>
      </c>
      <c r="F87" s="2">
        <f t="shared" si="92"/>
        <v>1</v>
      </c>
      <c r="G87" s="2">
        <f t="shared" si="92"/>
        <v>1</v>
      </c>
      <c r="H87" s="2">
        <f t="shared" si="92"/>
        <v>1</v>
      </c>
      <c r="I87" s="2">
        <f t="shared" si="92"/>
        <v>1</v>
      </c>
    </row>
    <row r="88" spans="1:9" x14ac:dyDescent="0.3">
      <c r="A88" s="3">
        <v>66</v>
      </c>
      <c r="B88" s="2">
        <f t="shared" si="92"/>
        <v>1</v>
      </c>
      <c r="C88" s="2">
        <f t="shared" si="92"/>
        <v>1</v>
      </c>
      <c r="D88" s="2">
        <f t="shared" si="92"/>
        <v>1</v>
      </c>
      <c r="E88" s="2">
        <f t="shared" si="92"/>
        <v>1</v>
      </c>
      <c r="F88" s="2">
        <f t="shared" si="92"/>
        <v>1</v>
      </c>
      <c r="G88" s="2">
        <f t="shared" si="92"/>
        <v>1</v>
      </c>
      <c r="H88" s="2">
        <f t="shared" si="92"/>
        <v>1</v>
      </c>
      <c r="I88" s="2">
        <f t="shared" si="92"/>
        <v>1</v>
      </c>
    </row>
    <row r="89" spans="1:9" x14ac:dyDescent="0.3">
      <c r="A89" s="3">
        <v>67</v>
      </c>
      <c r="B89" s="2">
        <f t="shared" si="92"/>
        <v>1</v>
      </c>
      <c r="C89" s="2">
        <f t="shared" si="92"/>
        <v>1</v>
      </c>
      <c r="D89" s="2">
        <f t="shared" si="92"/>
        <v>1</v>
      </c>
      <c r="E89" s="2">
        <f t="shared" si="92"/>
        <v>1</v>
      </c>
      <c r="F89" s="2">
        <f t="shared" si="92"/>
        <v>1</v>
      </c>
      <c r="G89" s="2">
        <f t="shared" si="92"/>
        <v>1</v>
      </c>
      <c r="H89" s="2">
        <f t="shared" si="92"/>
        <v>1</v>
      </c>
      <c r="I89" s="2">
        <f t="shared" si="92"/>
        <v>1</v>
      </c>
    </row>
    <row r="90" spans="1:9" x14ac:dyDescent="0.3">
      <c r="A90" s="3">
        <v>68</v>
      </c>
      <c r="B90" s="2">
        <f t="shared" si="92"/>
        <v>1</v>
      </c>
      <c r="C90" s="2">
        <f t="shared" si="92"/>
        <v>1</v>
      </c>
      <c r="D90" s="2">
        <f t="shared" si="92"/>
        <v>1</v>
      </c>
      <c r="E90" s="2">
        <f t="shared" si="92"/>
        <v>1</v>
      </c>
      <c r="F90" s="2">
        <f t="shared" si="92"/>
        <v>1</v>
      </c>
      <c r="G90" s="2">
        <f t="shared" si="92"/>
        <v>1</v>
      </c>
      <c r="H90" s="2">
        <f t="shared" si="92"/>
        <v>1</v>
      </c>
      <c r="I90" s="2">
        <f t="shared" si="92"/>
        <v>1</v>
      </c>
    </row>
    <row r="91" spans="1:9" x14ac:dyDescent="0.3">
      <c r="A91" s="3">
        <v>69</v>
      </c>
      <c r="B91" s="2">
        <f t="shared" si="92"/>
        <v>1</v>
      </c>
      <c r="C91" s="2">
        <f t="shared" si="92"/>
        <v>1</v>
      </c>
      <c r="D91" s="2">
        <f t="shared" si="92"/>
        <v>1</v>
      </c>
      <c r="E91" s="2">
        <f t="shared" si="92"/>
        <v>1</v>
      </c>
      <c r="F91" s="2">
        <f t="shared" si="92"/>
        <v>1</v>
      </c>
      <c r="G91" s="2">
        <f t="shared" si="92"/>
        <v>1</v>
      </c>
      <c r="H91" s="2">
        <f t="shared" si="92"/>
        <v>1</v>
      </c>
      <c r="I91" s="2">
        <f t="shared" si="92"/>
        <v>1</v>
      </c>
    </row>
    <row r="93" spans="1:9" x14ac:dyDescent="0.3">
      <c r="A93" s="3">
        <v>60</v>
      </c>
      <c r="B93" s="2">
        <f>IF(B$8&lt;B9,1,-1)</f>
        <v>1</v>
      </c>
      <c r="C93" s="2">
        <f t="shared" ref="C93:I93" si="93">IF(C$8&lt;C9,1,-1)</f>
        <v>1</v>
      </c>
      <c r="D93" s="2">
        <f t="shared" si="93"/>
        <v>1</v>
      </c>
      <c r="E93" s="2">
        <f t="shared" si="93"/>
        <v>-1</v>
      </c>
      <c r="F93" s="2">
        <f t="shared" si="93"/>
        <v>1</v>
      </c>
      <c r="G93" s="2">
        <f t="shared" si="93"/>
        <v>1</v>
      </c>
      <c r="H93" s="2">
        <f t="shared" si="93"/>
        <v>1</v>
      </c>
      <c r="I93" s="2">
        <f t="shared" si="93"/>
        <v>1</v>
      </c>
    </row>
    <row r="94" spans="1:9" x14ac:dyDescent="0.3">
      <c r="A94" s="3">
        <v>61</v>
      </c>
      <c r="B94" s="2">
        <f t="shared" ref="B94:I94" si="94">IF(B$8&lt;B10,1,-1)</f>
        <v>1</v>
      </c>
      <c r="C94" s="2">
        <f t="shared" si="94"/>
        <v>1</v>
      </c>
      <c r="D94" s="2">
        <f t="shared" si="94"/>
        <v>1</v>
      </c>
      <c r="E94" s="2">
        <f t="shared" si="94"/>
        <v>-1</v>
      </c>
      <c r="F94" s="2">
        <f t="shared" si="94"/>
        <v>1</v>
      </c>
      <c r="G94" s="2">
        <f t="shared" si="94"/>
        <v>1</v>
      </c>
      <c r="H94" s="2">
        <f t="shared" si="94"/>
        <v>1</v>
      </c>
      <c r="I94" s="2">
        <f t="shared" si="94"/>
        <v>1</v>
      </c>
    </row>
    <row r="95" spans="1:9" x14ac:dyDescent="0.3">
      <c r="A95" s="3">
        <v>62</v>
      </c>
      <c r="B95" s="2">
        <f t="shared" ref="B95:I95" si="95">IF(B$8&lt;B11,1,-1)</f>
        <v>1</v>
      </c>
      <c r="C95" s="2">
        <f t="shared" si="95"/>
        <v>1</v>
      </c>
      <c r="D95" s="2">
        <f t="shared" si="95"/>
        <v>1</v>
      </c>
      <c r="E95" s="2">
        <f t="shared" si="95"/>
        <v>1</v>
      </c>
      <c r="F95" s="2">
        <f t="shared" si="95"/>
        <v>1</v>
      </c>
      <c r="G95" s="2">
        <f t="shared" si="95"/>
        <v>1</v>
      </c>
      <c r="H95" s="2">
        <f t="shared" si="95"/>
        <v>1</v>
      </c>
      <c r="I95" s="2">
        <f t="shared" si="95"/>
        <v>1</v>
      </c>
    </row>
    <row r="96" spans="1:9" x14ac:dyDescent="0.3">
      <c r="A96" s="3">
        <v>63</v>
      </c>
      <c r="B96" s="2">
        <f t="shared" ref="B96:I96" si="96">IF(B$8&lt;B12,1,-1)</f>
        <v>1</v>
      </c>
      <c r="C96" s="2">
        <f t="shared" si="96"/>
        <v>-1</v>
      </c>
      <c r="D96" s="2">
        <f t="shared" si="96"/>
        <v>1</v>
      </c>
      <c r="E96" s="2">
        <f t="shared" si="96"/>
        <v>1</v>
      </c>
      <c r="F96" s="2">
        <f t="shared" si="96"/>
        <v>1</v>
      </c>
      <c r="G96" s="2">
        <f t="shared" si="96"/>
        <v>1</v>
      </c>
      <c r="H96" s="2">
        <f t="shared" si="96"/>
        <v>1</v>
      </c>
      <c r="I96" s="2">
        <f t="shared" si="96"/>
        <v>1</v>
      </c>
    </row>
    <row r="97" spans="1:9" x14ac:dyDescent="0.3">
      <c r="A97" s="3">
        <v>64</v>
      </c>
      <c r="B97" s="2">
        <f t="shared" ref="B97:I97" si="97">IF(B$8&lt;B13,1,-1)</f>
        <v>1</v>
      </c>
      <c r="C97" s="2">
        <f t="shared" si="97"/>
        <v>1</v>
      </c>
      <c r="D97" s="2">
        <f t="shared" si="97"/>
        <v>1</v>
      </c>
      <c r="E97" s="2">
        <f t="shared" si="97"/>
        <v>-1</v>
      </c>
      <c r="F97" s="2">
        <f t="shared" si="97"/>
        <v>1</v>
      </c>
      <c r="G97" s="2">
        <f t="shared" si="97"/>
        <v>1</v>
      </c>
      <c r="H97" s="2">
        <f t="shared" si="97"/>
        <v>1</v>
      </c>
      <c r="I97" s="2">
        <f t="shared" si="97"/>
        <v>1</v>
      </c>
    </row>
    <row r="98" spans="1:9" x14ac:dyDescent="0.3">
      <c r="A98" s="3">
        <v>65</v>
      </c>
      <c r="B98" s="2">
        <f t="shared" ref="B98:I98" si="98">IF(B$8&lt;B14,1,-1)</f>
        <v>1</v>
      </c>
      <c r="C98" s="2">
        <f t="shared" si="98"/>
        <v>1</v>
      </c>
      <c r="D98" s="2">
        <f t="shared" si="98"/>
        <v>1</v>
      </c>
      <c r="E98" s="2">
        <f t="shared" si="98"/>
        <v>1</v>
      </c>
      <c r="F98" s="2">
        <f t="shared" si="98"/>
        <v>1</v>
      </c>
      <c r="G98" s="2">
        <f t="shared" si="98"/>
        <v>1</v>
      </c>
      <c r="H98" s="2">
        <f t="shared" si="98"/>
        <v>1</v>
      </c>
      <c r="I98" s="2">
        <f t="shared" si="98"/>
        <v>1</v>
      </c>
    </row>
    <row r="99" spans="1:9" x14ac:dyDescent="0.3">
      <c r="A99" s="3">
        <v>66</v>
      </c>
      <c r="B99" s="2">
        <f t="shared" ref="B99:I99" si="99">IF(B$8&lt;B15,1,-1)</f>
        <v>1</v>
      </c>
      <c r="C99" s="2">
        <f t="shared" si="99"/>
        <v>1</v>
      </c>
      <c r="D99" s="2">
        <f t="shared" si="99"/>
        <v>1</v>
      </c>
      <c r="E99" s="2">
        <f t="shared" si="99"/>
        <v>1</v>
      </c>
      <c r="F99" s="2">
        <f t="shared" si="99"/>
        <v>1</v>
      </c>
      <c r="G99" s="2">
        <f t="shared" si="99"/>
        <v>1</v>
      </c>
      <c r="H99" s="2">
        <f t="shared" si="99"/>
        <v>1</v>
      </c>
      <c r="I99" s="2">
        <f t="shared" si="99"/>
        <v>1</v>
      </c>
    </row>
    <row r="100" spans="1:9" x14ac:dyDescent="0.3">
      <c r="A100" s="3">
        <v>67</v>
      </c>
      <c r="B100" s="2">
        <f t="shared" ref="B100:I100" si="100">IF(B$8&lt;B16,1,-1)</f>
        <v>1</v>
      </c>
      <c r="C100" s="2">
        <f t="shared" si="100"/>
        <v>1</v>
      </c>
      <c r="D100" s="2">
        <f t="shared" si="100"/>
        <v>1</v>
      </c>
      <c r="E100" s="2">
        <f t="shared" si="100"/>
        <v>1</v>
      </c>
      <c r="F100" s="2">
        <f t="shared" si="100"/>
        <v>1</v>
      </c>
      <c r="G100" s="2">
        <f t="shared" si="100"/>
        <v>1</v>
      </c>
      <c r="H100" s="2">
        <f t="shared" si="100"/>
        <v>1</v>
      </c>
      <c r="I100" s="2">
        <f t="shared" si="100"/>
        <v>1</v>
      </c>
    </row>
    <row r="101" spans="1:9" x14ac:dyDescent="0.3">
      <c r="A101" s="3">
        <v>68</v>
      </c>
      <c r="B101" s="2">
        <f t="shared" ref="B101:I101" si="101">IF(B$8&lt;B17,1,-1)</f>
        <v>1</v>
      </c>
      <c r="C101" s="2">
        <f t="shared" si="101"/>
        <v>-1</v>
      </c>
      <c r="D101" s="2">
        <f t="shared" si="101"/>
        <v>1</v>
      </c>
      <c r="E101" s="2">
        <f t="shared" si="101"/>
        <v>-1</v>
      </c>
      <c r="F101" s="2">
        <f t="shared" si="101"/>
        <v>1</v>
      </c>
      <c r="G101" s="2">
        <f t="shared" si="101"/>
        <v>1</v>
      </c>
      <c r="H101" s="2">
        <f t="shared" si="101"/>
        <v>1</v>
      </c>
      <c r="I101" s="2">
        <f t="shared" si="101"/>
        <v>1</v>
      </c>
    </row>
    <row r="102" spans="1:9" x14ac:dyDescent="0.3">
      <c r="A102" s="3">
        <v>69</v>
      </c>
      <c r="B102" s="2">
        <f t="shared" ref="B102:I102" si="102">IF(B$8&lt;B18,1,-1)</f>
        <v>1</v>
      </c>
      <c r="C102" s="2">
        <f t="shared" si="102"/>
        <v>1</v>
      </c>
      <c r="D102" s="2">
        <f t="shared" si="102"/>
        <v>1</v>
      </c>
      <c r="E102" s="2">
        <f t="shared" si="102"/>
        <v>1</v>
      </c>
      <c r="F102" s="2">
        <f t="shared" si="102"/>
        <v>-1</v>
      </c>
      <c r="G102" s="2">
        <f t="shared" si="102"/>
        <v>1</v>
      </c>
      <c r="H102" s="2">
        <f t="shared" si="102"/>
        <v>1</v>
      </c>
      <c r="I102" s="2">
        <f t="shared" si="102"/>
        <v>1</v>
      </c>
    </row>
    <row r="104" spans="1:9" x14ac:dyDescent="0.3">
      <c r="A104" s="3">
        <v>61</v>
      </c>
      <c r="B104" s="2">
        <f>IF(B$9&lt;B10,1,-1)</f>
        <v>1</v>
      </c>
      <c r="C104" s="2">
        <f t="shared" ref="C104:I104" si="103">IF(C$9&lt;C10,1,-1)</f>
        <v>1</v>
      </c>
      <c r="D104" s="2">
        <f t="shared" si="103"/>
        <v>1</v>
      </c>
      <c r="E104" s="2">
        <f t="shared" si="103"/>
        <v>1</v>
      </c>
      <c r="F104" s="2">
        <f t="shared" si="103"/>
        <v>1</v>
      </c>
      <c r="G104" s="2">
        <f t="shared" si="103"/>
        <v>1</v>
      </c>
      <c r="H104" s="2">
        <f t="shared" si="103"/>
        <v>1</v>
      </c>
      <c r="I104" s="2">
        <f t="shared" si="103"/>
        <v>1</v>
      </c>
    </row>
    <row r="105" spans="1:9" x14ac:dyDescent="0.3">
      <c r="A105" s="3">
        <v>62</v>
      </c>
      <c r="B105" s="2">
        <f t="shared" ref="B105:I105" si="104">IF(B$9&lt;B11,1,-1)</f>
        <v>1</v>
      </c>
      <c r="C105" s="2">
        <f t="shared" si="104"/>
        <v>-1</v>
      </c>
      <c r="D105" s="2">
        <f t="shared" si="104"/>
        <v>1</v>
      </c>
      <c r="E105" s="2">
        <f t="shared" si="104"/>
        <v>1</v>
      </c>
      <c r="F105" s="2">
        <f t="shared" si="104"/>
        <v>1</v>
      </c>
      <c r="G105" s="2">
        <f t="shared" si="104"/>
        <v>1</v>
      </c>
      <c r="H105" s="2">
        <f t="shared" si="104"/>
        <v>1</v>
      </c>
      <c r="I105" s="2">
        <f t="shared" si="104"/>
        <v>1</v>
      </c>
    </row>
    <row r="106" spans="1:9" x14ac:dyDescent="0.3">
      <c r="A106" s="3">
        <v>63</v>
      </c>
      <c r="B106" s="2">
        <f t="shared" ref="B106:I106" si="105">IF(B$9&lt;B12,1,-1)</f>
        <v>1</v>
      </c>
      <c r="C106" s="2">
        <f t="shared" si="105"/>
        <v>-1</v>
      </c>
      <c r="D106" s="2">
        <f t="shared" si="105"/>
        <v>1</v>
      </c>
      <c r="E106" s="2">
        <f t="shared" si="105"/>
        <v>1</v>
      </c>
      <c r="F106" s="2">
        <f t="shared" si="105"/>
        <v>-1</v>
      </c>
      <c r="G106" s="2">
        <f t="shared" si="105"/>
        <v>-1</v>
      </c>
      <c r="H106" s="2">
        <f t="shared" si="105"/>
        <v>-1</v>
      </c>
      <c r="I106" s="2">
        <f t="shared" si="105"/>
        <v>1</v>
      </c>
    </row>
    <row r="107" spans="1:9" x14ac:dyDescent="0.3">
      <c r="A107" s="3">
        <v>64</v>
      </c>
      <c r="B107" s="2">
        <f t="shared" ref="B107:I107" si="106">IF(B$9&lt;B13,1,-1)</f>
        <v>1</v>
      </c>
      <c r="C107" s="2">
        <f t="shared" si="106"/>
        <v>-1</v>
      </c>
      <c r="D107" s="2">
        <f t="shared" si="106"/>
        <v>1</v>
      </c>
      <c r="E107" s="2">
        <f t="shared" si="106"/>
        <v>-1</v>
      </c>
      <c r="F107" s="2">
        <f t="shared" si="106"/>
        <v>-1</v>
      </c>
      <c r="G107" s="2">
        <f t="shared" si="106"/>
        <v>1</v>
      </c>
      <c r="H107" s="2">
        <f t="shared" si="106"/>
        <v>1</v>
      </c>
      <c r="I107" s="2">
        <f t="shared" si="106"/>
        <v>1</v>
      </c>
    </row>
    <row r="108" spans="1:9" x14ac:dyDescent="0.3">
      <c r="A108" s="3">
        <v>65</v>
      </c>
      <c r="B108" s="2">
        <f t="shared" ref="B108:I108" si="107">IF(B$9&lt;B14,1,-1)</f>
        <v>1</v>
      </c>
      <c r="C108" s="2">
        <f t="shared" si="107"/>
        <v>1</v>
      </c>
      <c r="D108" s="2">
        <f t="shared" si="107"/>
        <v>1</v>
      </c>
      <c r="E108" s="2">
        <f t="shared" si="107"/>
        <v>1</v>
      </c>
      <c r="F108" s="2">
        <f t="shared" si="107"/>
        <v>1</v>
      </c>
      <c r="G108" s="2">
        <f t="shared" si="107"/>
        <v>1</v>
      </c>
      <c r="H108" s="2">
        <f t="shared" si="107"/>
        <v>1</v>
      </c>
      <c r="I108" s="2">
        <f t="shared" si="107"/>
        <v>1</v>
      </c>
    </row>
    <row r="109" spans="1:9" x14ac:dyDescent="0.3">
      <c r="A109" s="3">
        <v>66</v>
      </c>
      <c r="B109" s="2">
        <f t="shared" ref="B109:I109" si="108">IF(B$9&lt;B15,1,-1)</f>
        <v>1</v>
      </c>
      <c r="C109" s="2">
        <f t="shared" si="108"/>
        <v>1</v>
      </c>
      <c r="D109" s="2">
        <f t="shared" si="108"/>
        <v>1</v>
      </c>
      <c r="E109" s="2">
        <f t="shared" si="108"/>
        <v>1</v>
      </c>
      <c r="F109" s="2">
        <f t="shared" si="108"/>
        <v>1</v>
      </c>
      <c r="G109" s="2">
        <f t="shared" si="108"/>
        <v>1</v>
      </c>
      <c r="H109" s="2">
        <f t="shared" si="108"/>
        <v>1</v>
      </c>
      <c r="I109" s="2">
        <f t="shared" si="108"/>
        <v>1</v>
      </c>
    </row>
    <row r="110" spans="1:9" x14ac:dyDescent="0.3">
      <c r="A110" s="3">
        <v>67</v>
      </c>
      <c r="B110" s="2">
        <f t="shared" ref="B110:I110" si="109">IF(B$9&lt;B16,1,-1)</f>
        <v>1</v>
      </c>
      <c r="C110" s="2">
        <f t="shared" si="109"/>
        <v>1</v>
      </c>
      <c r="D110" s="2">
        <f t="shared" si="109"/>
        <v>1</v>
      </c>
      <c r="E110" s="2">
        <f t="shared" si="109"/>
        <v>1</v>
      </c>
      <c r="F110" s="2">
        <f t="shared" si="109"/>
        <v>1</v>
      </c>
      <c r="G110" s="2">
        <f t="shared" si="109"/>
        <v>1</v>
      </c>
      <c r="H110" s="2">
        <f t="shared" si="109"/>
        <v>1</v>
      </c>
      <c r="I110" s="2">
        <f t="shared" si="109"/>
        <v>1</v>
      </c>
    </row>
    <row r="111" spans="1:9" x14ac:dyDescent="0.3">
      <c r="A111" s="3">
        <v>68</v>
      </c>
      <c r="B111" s="2">
        <f t="shared" ref="B111:I111" si="110">IF(B$9&lt;B17,1,-1)</f>
        <v>1</v>
      </c>
      <c r="C111" s="2">
        <f t="shared" si="110"/>
        <v>-1</v>
      </c>
      <c r="D111" s="2">
        <f t="shared" si="110"/>
        <v>1</v>
      </c>
      <c r="E111" s="2">
        <f t="shared" si="110"/>
        <v>1</v>
      </c>
      <c r="F111" s="2">
        <f t="shared" si="110"/>
        <v>1</v>
      </c>
      <c r="G111" s="2">
        <f t="shared" si="110"/>
        <v>1</v>
      </c>
      <c r="H111" s="2">
        <f t="shared" si="110"/>
        <v>1</v>
      </c>
      <c r="I111" s="2">
        <f t="shared" si="110"/>
        <v>1</v>
      </c>
    </row>
    <row r="112" spans="1:9" x14ac:dyDescent="0.3">
      <c r="A112" s="3">
        <v>69</v>
      </c>
      <c r="B112" s="2">
        <f t="shared" ref="B112:I112" si="111">IF(B$9&lt;B18,1,-1)</f>
        <v>1</v>
      </c>
      <c r="C112" s="2">
        <f t="shared" si="111"/>
        <v>1</v>
      </c>
      <c r="D112" s="2">
        <f t="shared" si="111"/>
        <v>1</v>
      </c>
      <c r="E112" s="2">
        <f t="shared" si="111"/>
        <v>1</v>
      </c>
      <c r="F112" s="2">
        <f t="shared" si="111"/>
        <v>-1</v>
      </c>
      <c r="G112" s="2">
        <f t="shared" si="111"/>
        <v>1</v>
      </c>
      <c r="H112" s="2">
        <f t="shared" si="111"/>
        <v>1</v>
      </c>
      <c r="I112" s="2">
        <f t="shared" si="111"/>
        <v>1</v>
      </c>
    </row>
    <row r="114" spans="1:9" x14ac:dyDescent="0.3">
      <c r="A114" s="3">
        <v>62</v>
      </c>
      <c r="B114" s="2">
        <f>IF(B$10&lt;B11,1,-1)</f>
        <v>1</v>
      </c>
      <c r="C114" s="2">
        <f t="shared" ref="C114:I114" si="112">IF(C$10&lt;C11,1,-1)</f>
        <v>-1</v>
      </c>
      <c r="D114" s="2">
        <f t="shared" si="112"/>
        <v>-1</v>
      </c>
      <c r="E114" s="2">
        <f t="shared" si="112"/>
        <v>1</v>
      </c>
      <c r="F114" s="2">
        <f t="shared" si="112"/>
        <v>-1</v>
      </c>
      <c r="G114" s="2">
        <f t="shared" si="112"/>
        <v>1</v>
      </c>
      <c r="H114" s="2">
        <f t="shared" si="112"/>
        <v>1</v>
      </c>
      <c r="I114" s="2">
        <f t="shared" si="112"/>
        <v>-1</v>
      </c>
    </row>
    <row r="115" spans="1:9" x14ac:dyDescent="0.3">
      <c r="A115" s="3">
        <v>63</v>
      </c>
      <c r="B115" s="2">
        <f>IF(B$10&lt;B12,1,-1)</f>
        <v>1</v>
      </c>
      <c r="C115" s="2">
        <f t="shared" ref="C115:I115" si="113">IF(C$10&lt;C12,1,-1)</f>
        <v>-1</v>
      </c>
      <c r="D115" s="2">
        <f t="shared" si="113"/>
        <v>-1</v>
      </c>
      <c r="E115" s="2">
        <f t="shared" si="113"/>
        <v>1</v>
      </c>
      <c r="F115" s="2">
        <f t="shared" si="113"/>
        <v>-1</v>
      </c>
      <c r="G115" s="2">
        <f t="shared" si="113"/>
        <v>-1</v>
      </c>
      <c r="H115" s="2">
        <f t="shared" si="113"/>
        <v>-1</v>
      </c>
      <c r="I115" s="2">
        <f t="shared" si="113"/>
        <v>-1</v>
      </c>
    </row>
    <row r="116" spans="1:9" x14ac:dyDescent="0.3">
      <c r="A116" s="3">
        <v>64</v>
      </c>
      <c r="B116" s="2">
        <f t="shared" ref="B116:I116" si="114">IF(B$10&lt;B13,1,-1)</f>
        <v>1</v>
      </c>
      <c r="C116" s="2">
        <f t="shared" si="114"/>
        <v>-1</v>
      </c>
      <c r="D116" s="2">
        <f t="shared" si="114"/>
        <v>-1</v>
      </c>
      <c r="E116" s="2">
        <f t="shared" si="114"/>
        <v>-1</v>
      </c>
      <c r="F116" s="2">
        <f t="shared" si="114"/>
        <v>-1</v>
      </c>
      <c r="G116" s="2">
        <f t="shared" si="114"/>
        <v>1</v>
      </c>
      <c r="H116" s="2">
        <f t="shared" si="114"/>
        <v>-1</v>
      </c>
      <c r="I116" s="2">
        <f t="shared" si="114"/>
        <v>-1</v>
      </c>
    </row>
    <row r="117" spans="1:9" x14ac:dyDescent="0.3">
      <c r="A117" s="3">
        <v>65</v>
      </c>
      <c r="B117" s="2">
        <f t="shared" ref="B117:I117" si="115">IF(B$10&lt;B14,1,-1)</f>
        <v>1</v>
      </c>
      <c r="C117" s="2">
        <f t="shared" si="115"/>
        <v>1</v>
      </c>
      <c r="D117" s="2">
        <f t="shared" si="115"/>
        <v>1</v>
      </c>
      <c r="E117" s="2">
        <f t="shared" si="115"/>
        <v>1</v>
      </c>
      <c r="F117" s="2">
        <f t="shared" si="115"/>
        <v>1</v>
      </c>
      <c r="G117" s="2">
        <f t="shared" si="115"/>
        <v>1</v>
      </c>
      <c r="H117" s="2">
        <f t="shared" si="115"/>
        <v>1</v>
      </c>
      <c r="I117" s="2">
        <f t="shared" si="115"/>
        <v>1</v>
      </c>
    </row>
    <row r="118" spans="1:9" x14ac:dyDescent="0.3">
      <c r="A118" s="3">
        <v>66</v>
      </c>
      <c r="B118" s="2">
        <f t="shared" ref="B118:I118" si="116">IF(B$10&lt;B15,1,-1)</f>
        <v>1</v>
      </c>
      <c r="C118" s="2">
        <f t="shared" si="116"/>
        <v>-1</v>
      </c>
      <c r="D118" s="2">
        <f t="shared" si="116"/>
        <v>1</v>
      </c>
      <c r="E118" s="2">
        <f t="shared" si="116"/>
        <v>1</v>
      </c>
      <c r="F118" s="2">
        <f t="shared" si="116"/>
        <v>1</v>
      </c>
      <c r="G118" s="2">
        <f t="shared" si="116"/>
        <v>1</v>
      </c>
      <c r="H118" s="2">
        <f t="shared" si="116"/>
        <v>1</v>
      </c>
      <c r="I118" s="2">
        <f t="shared" si="116"/>
        <v>1</v>
      </c>
    </row>
    <row r="119" spans="1:9" x14ac:dyDescent="0.3">
      <c r="A119" s="3">
        <v>67</v>
      </c>
      <c r="B119" s="2">
        <f t="shared" ref="B119:I119" si="117">IF(B$10&lt;B16,1,-1)</f>
        <v>1</v>
      </c>
      <c r="C119" s="2">
        <f t="shared" si="117"/>
        <v>1</v>
      </c>
      <c r="D119" s="2">
        <f t="shared" si="117"/>
        <v>1</v>
      </c>
      <c r="E119" s="2">
        <f t="shared" si="117"/>
        <v>1</v>
      </c>
      <c r="F119" s="2">
        <f t="shared" si="117"/>
        <v>1</v>
      </c>
      <c r="G119" s="2">
        <f t="shared" si="117"/>
        <v>1</v>
      </c>
      <c r="H119" s="2">
        <f t="shared" si="117"/>
        <v>1</v>
      </c>
      <c r="I119" s="2">
        <f t="shared" si="117"/>
        <v>1</v>
      </c>
    </row>
    <row r="120" spans="1:9" x14ac:dyDescent="0.3">
      <c r="A120" s="3">
        <v>68</v>
      </c>
      <c r="B120" s="2">
        <f t="shared" ref="B120:I120" si="118">IF(B$10&lt;B17,1,-1)</f>
        <v>1</v>
      </c>
      <c r="C120" s="2">
        <f t="shared" si="118"/>
        <v>-1</v>
      </c>
      <c r="D120" s="2">
        <f t="shared" si="118"/>
        <v>-1</v>
      </c>
      <c r="E120" s="2">
        <f t="shared" si="118"/>
        <v>1</v>
      </c>
      <c r="F120" s="2">
        <f t="shared" si="118"/>
        <v>-1</v>
      </c>
      <c r="G120" s="2">
        <f t="shared" si="118"/>
        <v>1</v>
      </c>
      <c r="H120" s="2">
        <f t="shared" si="118"/>
        <v>-1</v>
      </c>
      <c r="I120" s="2">
        <f t="shared" si="118"/>
        <v>-1</v>
      </c>
    </row>
    <row r="121" spans="1:9" x14ac:dyDescent="0.3">
      <c r="A121" s="3">
        <v>69</v>
      </c>
      <c r="B121" s="2">
        <f t="shared" ref="B121:I121" si="119">IF(B$10&lt;B18,1,-1)</f>
        <v>1</v>
      </c>
      <c r="C121" s="2">
        <f t="shared" si="119"/>
        <v>-1</v>
      </c>
      <c r="D121" s="2">
        <f t="shared" si="119"/>
        <v>-1</v>
      </c>
      <c r="E121" s="2">
        <f t="shared" si="119"/>
        <v>1</v>
      </c>
      <c r="F121" s="2">
        <f t="shared" si="119"/>
        <v>-1</v>
      </c>
      <c r="G121" s="2">
        <f t="shared" si="119"/>
        <v>1</v>
      </c>
      <c r="H121" s="2">
        <f t="shared" si="119"/>
        <v>1</v>
      </c>
      <c r="I121" s="2">
        <f t="shared" si="119"/>
        <v>-1</v>
      </c>
    </row>
    <row r="123" spans="1:9" x14ac:dyDescent="0.3">
      <c r="A123" s="3">
        <v>63</v>
      </c>
      <c r="B123" s="2">
        <f>IF(B$11&lt;B12,1,-1)</f>
        <v>-1</v>
      </c>
      <c r="C123" s="2">
        <f t="shared" ref="C123:I123" si="120">IF(C$11&lt;C12,1,-1)</f>
        <v>-1</v>
      </c>
      <c r="D123" s="2">
        <f t="shared" si="120"/>
        <v>-1</v>
      </c>
      <c r="E123" s="2">
        <f t="shared" si="120"/>
        <v>-1</v>
      </c>
      <c r="F123" s="2">
        <f t="shared" si="120"/>
        <v>-1</v>
      </c>
      <c r="G123" s="2">
        <f t="shared" si="120"/>
        <v>-1</v>
      </c>
      <c r="H123" s="2">
        <f t="shared" si="120"/>
        <v>-1</v>
      </c>
      <c r="I123" s="2">
        <f t="shared" si="120"/>
        <v>1</v>
      </c>
    </row>
    <row r="124" spans="1:9" x14ac:dyDescent="0.3">
      <c r="A124" s="3">
        <v>64</v>
      </c>
      <c r="B124" s="2">
        <f t="shared" ref="B124:I124" si="121">IF(B$11&lt;B13,1,-1)</f>
        <v>1</v>
      </c>
      <c r="C124" s="2">
        <f t="shared" si="121"/>
        <v>-1</v>
      </c>
      <c r="D124" s="2">
        <f t="shared" si="121"/>
        <v>-1</v>
      </c>
      <c r="E124" s="2">
        <f t="shared" si="121"/>
        <v>-1</v>
      </c>
      <c r="F124" s="2">
        <f t="shared" si="121"/>
        <v>-1</v>
      </c>
      <c r="G124" s="2">
        <f t="shared" si="121"/>
        <v>1</v>
      </c>
      <c r="H124" s="2">
        <f t="shared" si="121"/>
        <v>-1</v>
      </c>
      <c r="I124" s="2">
        <f t="shared" si="121"/>
        <v>-1</v>
      </c>
    </row>
    <row r="125" spans="1:9" x14ac:dyDescent="0.3">
      <c r="A125" s="3">
        <v>65</v>
      </c>
      <c r="B125" s="2">
        <f t="shared" ref="B125:I125" si="122">IF(B$11&lt;B14,1,-1)</f>
        <v>1</v>
      </c>
      <c r="C125" s="2">
        <f t="shared" si="122"/>
        <v>1</v>
      </c>
      <c r="D125" s="2">
        <f t="shared" si="122"/>
        <v>1</v>
      </c>
      <c r="E125" s="2">
        <f t="shared" si="122"/>
        <v>1</v>
      </c>
      <c r="F125" s="2">
        <f t="shared" si="122"/>
        <v>1</v>
      </c>
      <c r="G125" s="2">
        <f t="shared" si="122"/>
        <v>1</v>
      </c>
      <c r="H125" s="2">
        <f t="shared" si="122"/>
        <v>1</v>
      </c>
      <c r="I125" s="2">
        <f t="shared" si="122"/>
        <v>1</v>
      </c>
    </row>
    <row r="126" spans="1:9" x14ac:dyDescent="0.3">
      <c r="A126" s="3">
        <v>66</v>
      </c>
      <c r="B126" s="2">
        <f t="shared" ref="B126:I126" si="123">IF(B$11&lt;B15,1,-1)</f>
        <v>1</v>
      </c>
      <c r="C126" s="2">
        <f t="shared" si="123"/>
        <v>1</v>
      </c>
      <c r="D126" s="2">
        <f t="shared" si="123"/>
        <v>1</v>
      </c>
      <c r="E126" s="2">
        <f t="shared" si="123"/>
        <v>1</v>
      </c>
      <c r="F126" s="2">
        <f t="shared" si="123"/>
        <v>1</v>
      </c>
      <c r="G126" s="2">
        <f t="shared" si="123"/>
        <v>-1</v>
      </c>
      <c r="H126" s="2">
        <f t="shared" si="123"/>
        <v>1</v>
      </c>
      <c r="I126" s="2">
        <f t="shared" si="123"/>
        <v>1</v>
      </c>
    </row>
    <row r="127" spans="1:9" x14ac:dyDescent="0.3">
      <c r="A127" s="3">
        <v>67</v>
      </c>
      <c r="B127" s="2">
        <f t="shared" ref="B127:I127" si="124">IF(B$11&lt;B16,1,-1)</f>
        <v>1</v>
      </c>
      <c r="C127" s="2">
        <f t="shared" si="124"/>
        <v>1</v>
      </c>
      <c r="D127" s="2">
        <f t="shared" si="124"/>
        <v>1</v>
      </c>
      <c r="E127" s="2">
        <f t="shared" si="124"/>
        <v>1</v>
      </c>
      <c r="F127" s="2">
        <f t="shared" si="124"/>
        <v>1</v>
      </c>
      <c r="G127" s="2">
        <f t="shared" si="124"/>
        <v>1</v>
      </c>
      <c r="H127" s="2">
        <f t="shared" si="124"/>
        <v>1</v>
      </c>
      <c r="I127" s="2">
        <f t="shared" si="124"/>
        <v>1</v>
      </c>
    </row>
    <row r="128" spans="1:9" x14ac:dyDescent="0.3">
      <c r="A128" s="3">
        <v>68</v>
      </c>
      <c r="B128" s="2">
        <f t="shared" ref="B128:I128" si="125">IF(B$11&lt;B17,1,-1)</f>
        <v>-1</v>
      </c>
      <c r="C128" s="2">
        <f t="shared" si="125"/>
        <v>-1</v>
      </c>
      <c r="D128" s="2">
        <f t="shared" si="125"/>
        <v>-1</v>
      </c>
      <c r="E128" s="2">
        <f t="shared" si="125"/>
        <v>-1</v>
      </c>
      <c r="F128" s="2">
        <f t="shared" si="125"/>
        <v>1</v>
      </c>
      <c r="G128" s="2">
        <f t="shared" si="125"/>
        <v>1</v>
      </c>
      <c r="H128" s="2">
        <f t="shared" si="125"/>
        <v>-1</v>
      </c>
      <c r="I128" s="2">
        <f t="shared" si="125"/>
        <v>-1</v>
      </c>
    </row>
    <row r="129" spans="1:9" x14ac:dyDescent="0.3">
      <c r="A129" s="3">
        <v>69</v>
      </c>
      <c r="B129" s="2">
        <f t="shared" ref="B129:I129" si="126">IF(B$11&lt;B18,1,-1)</f>
        <v>1</v>
      </c>
      <c r="C129" s="2">
        <f t="shared" si="126"/>
        <v>1</v>
      </c>
      <c r="D129" s="2">
        <f t="shared" si="126"/>
        <v>-1</v>
      </c>
      <c r="E129" s="2">
        <f t="shared" si="126"/>
        <v>1</v>
      </c>
      <c r="F129" s="2">
        <f t="shared" si="126"/>
        <v>-1</v>
      </c>
      <c r="G129" s="2">
        <f t="shared" si="126"/>
        <v>1</v>
      </c>
      <c r="H129" s="2">
        <f t="shared" si="126"/>
        <v>1</v>
      </c>
      <c r="I129" s="2">
        <f t="shared" si="126"/>
        <v>1</v>
      </c>
    </row>
    <row r="131" spans="1:9" x14ac:dyDescent="0.3">
      <c r="A131" s="3">
        <v>64</v>
      </c>
      <c r="B131" s="2">
        <f>IF(B$12&lt;B13,1,-1)</f>
        <v>1</v>
      </c>
      <c r="C131" s="2">
        <f t="shared" ref="C131:I131" si="127">IF(C$12&lt;C13,1,-1)</f>
        <v>1</v>
      </c>
      <c r="D131" s="2">
        <f t="shared" si="127"/>
        <v>-1</v>
      </c>
      <c r="E131" s="2">
        <f t="shared" si="127"/>
        <v>-1</v>
      </c>
      <c r="F131" s="2">
        <f t="shared" si="127"/>
        <v>-1</v>
      </c>
      <c r="G131" s="2">
        <f t="shared" si="127"/>
        <v>1</v>
      </c>
      <c r="H131" s="2">
        <f t="shared" si="127"/>
        <v>1</v>
      </c>
      <c r="I131" s="2">
        <f t="shared" si="127"/>
        <v>-1</v>
      </c>
    </row>
    <row r="132" spans="1:9" x14ac:dyDescent="0.3">
      <c r="A132" s="3">
        <v>65</v>
      </c>
      <c r="B132" s="2">
        <f t="shared" ref="B132:I132" si="128">IF(B$12&lt;B14,1,-1)</f>
        <v>1</v>
      </c>
      <c r="C132" s="2">
        <f t="shared" si="128"/>
        <v>1</v>
      </c>
      <c r="D132" s="2">
        <f t="shared" si="128"/>
        <v>1</v>
      </c>
      <c r="E132" s="2">
        <f t="shared" si="128"/>
        <v>1</v>
      </c>
      <c r="F132" s="2">
        <f t="shared" si="128"/>
        <v>1</v>
      </c>
      <c r="G132" s="2">
        <f t="shared" si="128"/>
        <v>1</v>
      </c>
      <c r="H132" s="2">
        <f t="shared" si="128"/>
        <v>1</v>
      </c>
      <c r="I132" s="2">
        <f t="shared" si="128"/>
        <v>1</v>
      </c>
    </row>
    <row r="133" spans="1:9" x14ac:dyDescent="0.3">
      <c r="A133" s="3">
        <v>66</v>
      </c>
      <c r="B133" s="2">
        <f t="shared" ref="B133:I133" si="129">IF(B$12&lt;B15,1,-1)</f>
        <v>1</v>
      </c>
      <c r="C133" s="2">
        <f t="shared" si="129"/>
        <v>1</v>
      </c>
      <c r="D133" s="2">
        <f t="shared" si="129"/>
        <v>1</v>
      </c>
      <c r="E133" s="2">
        <f t="shared" si="129"/>
        <v>1</v>
      </c>
      <c r="F133" s="2">
        <f t="shared" si="129"/>
        <v>1</v>
      </c>
      <c r="G133" s="2">
        <f t="shared" si="129"/>
        <v>1</v>
      </c>
      <c r="H133" s="2">
        <f t="shared" si="129"/>
        <v>1</v>
      </c>
      <c r="I133" s="2">
        <f t="shared" si="129"/>
        <v>1</v>
      </c>
    </row>
    <row r="134" spans="1:9" x14ac:dyDescent="0.3">
      <c r="A134" s="3">
        <v>67</v>
      </c>
      <c r="B134" s="2">
        <f t="shared" ref="B134:I134" si="130">IF(B$12&lt;B16,1,-1)</f>
        <v>1</v>
      </c>
      <c r="C134" s="2">
        <f t="shared" si="130"/>
        <v>1</v>
      </c>
      <c r="D134" s="2">
        <f t="shared" si="130"/>
        <v>1</v>
      </c>
      <c r="E134" s="2">
        <f t="shared" si="130"/>
        <v>1</v>
      </c>
      <c r="F134" s="2">
        <f t="shared" si="130"/>
        <v>1</v>
      </c>
      <c r="G134" s="2">
        <f t="shared" si="130"/>
        <v>1</v>
      </c>
      <c r="H134" s="2">
        <f t="shared" si="130"/>
        <v>1</v>
      </c>
      <c r="I134" s="2">
        <f t="shared" si="130"/>
        <v>1</v>
      </c>
    </row>
    <row r="135" spans="1:9" x14ac:dyDescent="0.3">
      <c r="A135" s="3">
        <v>68</v>
      </c>
      <c r="B135" s="2">
        <f t="shared" ref="B135:I135" si="131">IF(B$12&lt;B17,1,-1)</f>
        <v>-1</v>
      </c>
      <c r="C135" s="2">
        <f t="shared" si="131"/>
        <v>1</v>
      </c>
      <c r="D135" s="2">
        <f t="shared" si="131"/>
        <v>-1</v>
      </c>
      <c r="E135" s="2">
        <f t="shared" si="131"/>
        <v>-1</v>
      </c>
      <c r="F135" s="2">
        <f t="shared" si="131"/>
        <v>1</v>
      </c>
      <c r="G135" s="2">
        <f t="shared" si="131"/>
        <v>1</v>
      </c>
      <c r="H135" s="2">
        <f t="shared" si="131"/>
        <v>1</v>
      </c>
      <c r="I135" s="2">
        <f t="shared" si="131"/>
        <v>-1</v>
      </c>
    </row>
    <row r="136" spans="1:9" x14ac:dyDescent="0.3">
      <c r="A136" s="3">
        <v>69</v>
      </c>
      <c r="B136" s="2">
        <f t="shared" ref="B136:I136" si="132">IF(B$12&lt;B18,1,-1)</f>
        <v>1</v>
      </c>
      <c r="C136" s="2">
        <f t="shared" si="132"/>
        <v>1</v>
      </c>
      <c r="D136" s="2">
        <f t="shared" si="132"/>
        <v>1</v>
      </c>
      <c r="E136" s="2">
        <f t="shared" si="132"/>
        <v>1</v>
      </c>
      <c r="F136" s="2">
        <f t="shared" si="132"/>
        <v>-1</v>
      </c>
      <c r="G136" s="2">
        <f t="shared" si="132"/>
        <v>1</v>
      </c>
      <c r="H136" s="2">
        <f t="shared" si="132"/>
        <v>1</v>
      </c>
      <c r="I136" s="2">
        <f t="shared" si="132"/>
        <v>1</v>
      </c>
    </row>
    <row r="138" spans="1:9" x14ac:dyDescent="0.3">
      <c r="A138" s="3">
        <v>65</v>
      </c>
      <c r="B138" s="2">
        <f>IF(B$13&lt;B14,1,-1)</f>
        <v>1</v>
      </c>
      <c r="C138" s="2">
        <f t="shared" ref="C138:I138" si="133">IF(C$13&lt;C14,1,-1)</f>
        <v>1</v>
      </c>
      <c r="D138" s="2">
        <f t="shared" si="133"/>
        <v>1</v>
      </c>
      <c r="E138" s="2">
        <f t="shared" si="133"/>
        <v>1</v>
      </c>
      <c r="F138" s="2">
        <f t="shared" si="133"/>
        <v>1</v>
      </c>
      <c r="G138" s="2">
        <f t="shared" si="133"/>
        <v>1</v>
      </c>
      <c r="H138" s="2">
        <f t="shared" si="133"/>
        <v>1</v>
      </c>
      <c r="I138" s="2">
        <f t="shared" si="133"/>
        <v>1</v>
      </c>
    </row>
    <row r="139" spans="1:9" x14ac:dyDescent="0.3">
      <c r="A139" s="3">
        <v>66</v>
      </c>
      <c r="B139" s="2">
        <f t="shared" ref="B139:I139" si="134">IF(B$13&lt;B15,1,-1)</f>
        <v>1</v>
      </c>
      <c r="C139" s="2">
        <f t="shared" si="134"/>
        <v>1</v>
      </c>
      <c r="D139" s="2">
        <f t="shared" si="134"/>
        <v>1</v>
      </c>
      <c r="E139" s="2">
        <f t="shared" si="134"/>
        <v>1</v>
      </c>
      <c r="F139" s="2">
        <f t="shared" si="134"/>
        <v>1</v>
      </c>
      <c r="G139" s="2">
        <f t="shared" si="134"/>
        <v>-1</v>
      </c>
      <c r="H139" s="2">
        <f t="shared" si="134"/>
        <v>1</v>
      </c>
      <c r="I139" s="2">
        <f t="shared" si="134"/>
        <v>1</v>
      </c>
    </row>
    <row r="140" spans="1:9" x14ac:dyDescent="0.3">
      <c r="A140" s="3">
        <v>67</v>
      </c>
      <c r="B140" s="2">
        <f t="shared" ref="B140:I140" si="135">IF(B$13&lt;B16,1,-1)</f>
        <v>1</v>
      </c>
      <c r="C140" s="2">
        <f t="shared" si="135"/>
        <v>1</v>
      </c>
      <c r="D140" s="2">
        <f t="shared" si="135"/>
        <v>1</v>
      </c>
      <c r="E140" s="2">
        <f t="shared" si="135"/>
        <v>1</v>
      </c>
      <c r="F140" s="2">
        <f t="shared" si="135"/>
        <v>1</v>
      </c>
      <c r="G140" s="2">
        <f t="shared" si="135"/>
        <v>1</v>
      </c>
      <c r="H140" s="2">
        <f t="shared" si="135"/>
        <v>1</v>
      </c>
      <c r="I140" s="2">
        <f t="shared" si="135"/>
        <v>1</v>
      </c>
    </row>
    <row r="141" spans="1:9" x14ac:dyDescent="0.3">
      <c r="A141" s="3">
        <v>68</v>
      </c>
      <c r="B141" s="2">
        <f t="shared" ref="B141:I141" si="136">IF(B$13&lt;B17,1,-1)</f>
        <v>-1</v>
      </c>
      <c r="C141" s="2">
        <f t="shared" si="136"/>
        <v>-1</v>
      </c>
      <c r="D141" s="2">
        <f t="shared" si="136"/>
        <v>-1</v>
      </c>
      <c r="E141" s="2">
        <f t="shared" si="136"/>
        <v>1</v>
      </c>
      <c r="F141" s="2">
        <f t="shared" si="136"/>
        <v>1</v>
      </c>
      <c r="G141" s="2">
        <f t="shared" si="136"/>
        <v>-1</v>
      </c>
      <c r="H141" s="2">
        <f t="shared" si="136"/>
        <v>-1</v>
      </c>
      <c r="I141" s="2">
        <f t="shared" si="136"/>
        <v>-1</v>
      </c>
    </row>
    <row r="142" spans="1:9" x14ac:dyDescent="0.3">
      <c r="A142" s="3">
        <v>69</v>
      </c>
      <c r="B142" s="2">
        <f t="shared" ref="B142:I142" si="137">IF(B$13&lt;B18,1,-1)</f>
        <v>1</v>
      </c>
      <c r="C142" s="2">
        <f t="shared" si="137"/>
        <v>1</v>
      </c>
      <c r="D142" s="2">
        <f t="shared" si="137"/>
        <v>1</v>
      </c>
      <c r="E142" s="2">
        <f t="shared" si="137"/>
        <v>1</v>
      </c>
      <c r="F142" s="2">
        <f t="shared" si="137"/>
        <v>-1</v>
      </c>
      <c r="G142" s="2">
        <f t="shared" si="137"/>
        <v>1</v>
      </c>
      <c r="H142" s="2">
        <f t="shared" si="137"/>
        <v>1</v>
      </c>
      <c r="I142" s="2">
        <f t="shared" si="137"/>
        <v>1</v>
      </c>
    </row>
    <row r="144" spans="1:9" x14ac:dyDescent="0.3">
      <c r="A144" s="3">
        <v>66</v>
      </c>
      <c r="B144" s="2">
        <f>IF(B$14&lt;B15,1,-1)</f>
        <v>-1</v>
      </c>
      <c r="C144" s="2">
        <f t="shared" ref="C144:I144" si="138">IF(C$14&lt;C15,1,-1)</f>
        <v>-1</v>
      </c>
      <c r="D144" s="2">
        <f t="shared" si="138"/>
        <v>-1</v>
      </c>
      <c r="E144" s="2">
        <f t="shared" si="138"/>
        <v>-1</v>
      </c>
      <c r="F144" s="2">
        <f t="shared" si="138"/>
        <v>-1</v>
      </c>
      <c r="G144" s="2">
        <f t="shared" si="138"/>
        <v>-1</v>
      </c>
      <c r="H144" s="2">
        <f t="shared" si="138"/>
        <v>-1</v>
      </c>
      <c r="I144" s="2">
        <f t="shared" si="138"/>
        <v>-1</v>
      </c>
    </row>
    <row r="145" spans="1:9" x14ac:dyDescent="0.3">
      <c r="A145" s="3">
        <v>67</v>
      </c>
      <c r="B145" s="2">
        <f t="shared" ref="B145:I145" si="139">IF(B$14&lt;B16,1,-1)</f>
        <v>-1</v>
      </c>
      <c r="C145" s="2">
        <f t="shared" si="139"/>
        <v>-1</v>
      </c>
      <c r="D145" s="2">
        <f t="shared" si="139"/>
        <v>-1</v>
      </c>
      <c r="E145" s="2">
        <f t="shared" si="139"/>
        <v>1</v>
      </c>
      <c r="F145" s="2">
        <f t="shared" si="139"/>
        <v>1</v>
      </c>
      <c r="G145" s="2">
        <f t="shared" si="139"/>
        <v>1</v>
      </c>
      <c r="H145" s="2">
        <f t="shared" si="139"/>
        <v>1</v>
      </c>
      <c r="I145" s="2">
        <f t="shared" si="139"/>
        <v>1</v>
      </c>
    </row>
    <row r="146" spans="1:9" x14ac:dyDescent="0.3">
      <c r="A146" s="3">
        <v>68</v>
      </c>
      <c r="B146" s="2">
        <f t="shared" ref="B146:I146" si="140">IF(B$14&lt;B17,1,-1)</f>
        <v>-1</v>
      </c>
      <c r="C146" s="2">
        <f t="shared" si="140"/>
        <v>-1</v>
      </c>
      <c r="D146" s="2">
        <f t="shared" si="140"/>
        <v>-1</v>
      </c>
      <c r="E146" s="2">
        <f t="shared" si="140"/>
        <v>-1</v>
      </c>
      <c r="F146" s="2">
        <f t="shared" si="140"/>
        <v>-1</v>
      </c>
      <c r="G146" s="2">
        <f t="shared" si="140"/>
        <v>-1</v>
      </c>
      <c r="H146" s="2">
        <f t="shared" si="140"/>
        <v>-1</v>
      </c>
      <c r="I146" s="2">
        <f t="shared" si="140"/>
        <v>-1</v>
      </c>
    </row>
    <row r="147" spans="1:9" x14ac:dyDescent="0.3">
      <c r="A147" s="3">
        <v>69</v>
      </c>
      <c r="B147" s="2">
        <f t="shared" ref="B147:I147" si="141">IF(B$14&lt;B18,1,-1)</f>
        <v>-1</v>
      </c>
      <c r="C147" s="2">
        <f t="shared" si="141"/>
        <v>-1</v>
      </c>
      <c r="D147" s="2">
        <f t="shared" si="141"/>
        <v>-1</v>
      </c>
      <c r="E147" s="2">
        <f t="shared" si="141"/>
        <v>-1</v>
      </c>
      <c r="F147" s="2">
        <f t="shared" si="141"/>
        <v>-1</v>
      </c>
      <c r="G147" s="2">
        <f t="shared" si="141"/>
        <v>-1</v>
      </c>
      <c r="H147" s="2">
        <f t="shared" si="141"/>
        <v>-1</v>
      </c>
      <c r="I147" s="2">
        <f t="shared" si="141"/>
        <v>-1</v>
      </c>
    </row>
    <row r="149" spans="1:9" x14ac:dyDescent="0.3">
      <c r="A149" s="3">
        <v>67</v>
      </c>
      <c r="B149" s="2">
        <f>IF(B$15&lt;B16,1,-1)</f>
        <v>1</v>
      </c>
      <c r="C149" s="2">
        <f t="shared" ref="C149:I149" si="142">IF(C$15&lt;C16,1,-1)</f>
        <v>1</v>
      </c>
      <c r="D149" s="2">
        <f t="shared" si="142"/>
        <v>1</v>
      </c>
      <c r="E149" s="2">
        <f t="shared" si="142"/>
        <v>1</v>
      </c>
      <c r="F149" s="2">
        <f t="shared" si="142"/>
        <v>1</v>
      </c>
      <c r="G149" s="2">
        <f t="shared" si="142"/>
        <v>1</v>
      </c>
      <c r="H149" s="2">
        <f t="shared" si="142"/>
        <v>1</v>
      </c>
      <c r="I149" s="2">
        <f t="shared" si="142"/>
        <v>1</v>
      </c>
    </row>
    <row r="150" spans="1:9" x14ac:dyDescent="0.3">
      <c r="A150" s="3">
        <v>68</v>
      </c>
      <c r="B150" s="2">
        <f t="shared" ref="B150:I150" si="143">IF(B$15&lt;B17,1,-1)</f>
        <v>-1</v>
      </c>
      <c r="C150" s="2">
        <f t="shared" si="143"/>
        <v>-1</v>
      </c>
      <c r="D150" s="2">
        <f t="shared" si="143"/>
        <v>-1</v>
      </c>
      <c r="E150" s="2">
        <f t="shared" si="143"/>
        <v>-1</v>
      </c>
      <c r="F150" s="2">
        <f t="shared" si="143"/>
        <v>-1</v>
      </c>
      <c r="G150" s="2">
        <f t="shared" si="143"/>
        <v>1</v>
      </c>
      <c r="H150" s="2">
        <f t="shared" si="143"/>
        <v>-1</v>
      </c>
      <c r="I150" s="2">
        <f t="shared" si="143"/>
        <v>-1</v>
      </c>
    </row>
    <row r="151" spans="1:9" x14ac:dyDescent="0.3">
      <c r="A151" s="3">
        <v>69</v>
      </c>
      <c r="B151" s="2">
        <f t="shared" ref="B151:I151" si="144">IF(B$15&lt;B18,1,-1)</f>
        <v>1</v>
      </c>
      <c r="C151" s="2">
        <f t="shared" si="144"/>
        <v>-1</v>
      </c>
      <c r="D151" s="2">
        <f t="shared" si="144"/>
        <v>-1</v>
      </c>
      <c r="E151" s="2">
        <f t="shared" si="144"/>
        <v>1</v>
      </c>
      <c r="F151" s="2">
        <f t="shared" si="144"/>
        <v>-1</v>
      </c>
      <c r="G151" s="2">
        <f t="shared" si="144"/>
        <v>1</v>
      </c>
      <c r="H151" s="2">
        <f t="shared" si="144"/>
        <v>1</v>
      </c>
      <c r="I151" s="2">
        <f t="shared" si="144"/>
        <v>-1</v>
      </c>
    </row>
    <row r="153" spans="1:9" x14ac:dyDescent="0.3">
      <c r="A153" s="3">
        <v>68</v>
      </c>
      <c r="B153" s="2">
        <f>IF(B$16&lt;B17,1,-1)</f>
        <v>-1</v>
      </c>
      <c r="C153" s="2">
        <f t="shared" ref="C153:I153" si="145">IF(C$16&lt;C17,1,-1)</f>
        <v>-1</v>
      </c>
      <c r="D153" s="2">
        <f t="shared" si="145"/>
        <v>-1</v>
      </c>
      <c r="E153" s="2">
        <f t="shared" si="145"/>
        <v>-1</v>
      </c>
      <c r="F153" s="2">
        <f t="shared" si="145"/>
        <v>-1</v>
      </c>
      <c r="G153" s="2">
        <f t="shared" si="145"/>
        <v>-1</v>
      </c>
      <c r="H153" s="2">
        <f t="shared" si="145"/>
        <v>-1</v>
      </c>
      <c r="I153" s="2">
        <f t="shared" si="145"/>
        <v>-1</v>
      </c>
    </row>
    <row r="154" spans="1:9" x14ac:dyDescent="0.3">
      <c r="A154" s="3">
        <v>69</v>
      </c>
      <c r="B154" s="2">
        <f>IF(B$16&lt;B18,1,-1)</f>
        <v>-1</v>
      </c>
      <c r="C154" s="2">
        <f t="shared" ref="C154:I154" si="146">IF(C$16&lt;C18,1,-1)</f>
        <v>-1</v>
      </c>
      <c r="D154" s="2">
        <f t="shared" si="146"/>
        <v>-1</v>
      </c>
      <c r="E154" s="2">
        <f t="shared" si="146"/>
        <v>-1</v>
      </c>
      <c r="F154" s="2">
        <f t="shared" si="146"/>
        <v>-1</v>
      </c>
      <c r="G154" s="2">
        <f t="shared" si="146"/>
        <v>-1</v>
      </c>
      <c r="H154" s="2">
        <f t="shared" si="146"/>
        <v>-1</v>
      </c>
      <c r="I154" s="2">
        <f t="shared" si="146"/>
        <v>-1</v>
      </c>
    </row>
    <row r="156" spans="1:9" x14ac:dyDescent="0.3">
      <c r="A156" s="3">
        <v>69</v>
      </c>
      <c r="B156" s="2">
        <f>IF(B$17&lt;B18,1,-1)</f>
        <v>1</v>
      </c>
      <c r="C156" s="2">
        <f t="shared" ref="C156:I156" si="147">IF(C$17&lt;C18,1,-1)</f>
        <v>1</v>
      </c>
      <c r="D156" s="2">
        <f t="shared" si="147"/>
        <v>1</v>
      </c>
      <c r="E156" s="2">
        <f t="shared" si="147"/>
        <v>1</v>
      </c>
      <c r="F156" s="2">
        <f t="shared" si="147"/>
        <v>-1</v>
      </c>
      <c r="G156" s="2">
        <f t="shared" si="147"/>
        <v>1</v>
      </c>
      <c r="H156" s="2">
        <f t="shared" si="147"/>
        <v>1</v>
      </c>
      <c r="I156" s="2">
        <f t="shared" si="147"/>
        <v>1</v>
      </c>
    </row>
    <row r="159" spans="1:9" x14ac:dyDescent="0.3">
      <c r="A159" s="3" t="s">
        <v>24</v>
      </c>
      <c r="B159" s="2">
        <f>SUM(B156)+SUM(B153:B154)+SUM(B149:B151)+SUM(B144:B147)+SUM(B138:B142)+SUM(B131:B136,B123:B129,B114:B121,B104:B112,B93:B102,B81:B91,B68:B79,B54:B66,B39:B52,B22:B36)</f>
        <v>70</v>
      </c>
      <c r="C159" s="2">
        <f t="shared" ref="C159:I159" si="148">SUM(C156)+SUM(C153:C154)+SUM(C149:C151)+SUM(C144:C147)+SUM(C138:C142)+SUM(C131:C136,C123:C129,C114:C121,C104:C112,C93:C102,C81:C91,C68:C79,C54:C66,C39:C52,C22:C36)</f>
        <v>50</v>
      </c>
      <c r="D159" s="2">
        <f t="shared" si="148"/>
        <v>44</v>
      </c>
      <c r="E159" s="2">
        <f t="shared" si="148"/>
        <v>44</v>
      </c>
      <c r="F159" s="2">
        <f t="shared" si="148"/>
        <v>24</v>
      </c>
      <c r="G159" s="2">
        <f t="shared" si="148"/>
        <v>50</v>
      </c>
      <c r="H159" s="2">
        <f t="shared" si="148"/>
        <v>44</v>
      </c>
      <c r="I159" s="2">
        <f t="shared" si="148"/>
        <v>48</v>
      </c>
    </row>
    <row r="160" spans="1:9" x14ac:dyDescent="0.3">
      <c r="A160" s="3" t="s">
        <v>25</v>
      </c>
      <c r="B160" s="2">
        <f>$A$18-$A$3+1</f>
        <v>16</v>
      </c>
      <c r="C160" s="2">
        <f t="shared" ref="C160:I160" si="149">$A$18-$A$3+1</f>
        <v>16</v>
      </c>
      <c r="D160" s="2">
        <f t="shared" si="149"/>
        <v>16</v>
      </c>
      <c r="E160" s="2">
        <f t="shared" si="149"/>
        <v>16</v>
      </c>
      <c r="F160" s="2">
        <f t="shared" si="149"/>
        <v>16</v>
      </c>
      <c r="G160" s="2">
        <f t="shared" si="149"/>
        <v>16</v>
      </c>
      <c r="H160" s="2">
        <f t="shared" si="149"/>
        <v>16</v>
      </c>
      <c r="I160" s="2">
        <f t="shared" si="149"/>
        <v>16</v>
      </c>
    </row>
    <row r="161" spans="1:9" x14ac:dyDescent="0.3">
      <c r="A161" s="3" t="s">
        <v>26</v>
      </c>
      <c r="B161" s="2">
        <f>B160-1</f>
        <v>15</v>
      </c>
      <c r="C161" s="2">
        <f t="shared" ref="C161:I161" si="150">C160-1</f>
        <v>15</v>
      </c>
      <c r="D161" s="2">
        <f t="shared" si="150"/>
        <v>15</v>
      </c>
      <c r="E161" s="2">
        <f t="shared" si="150"/>
        <v>15</v>
      </c>
      <c r="F161" s="2">
        <f t="shared" si="150"/>
        <v>15</v>
      </c>
      <c r="G161" s="2">
        <f t="shared" si="150"/>
        <v>15</v>
      </c>
      <c r="H161" s="2">
        <f t="shared" si="150"/>
        <v>15</v>
      </c>
      <c r="I161" s="2">
        <f t="shared" si="150"/>
        <v>15</v>
      </c>
    </row>
    <row r="162" spans="1:9" ht="15.6" x14ac:dyDescent="0.3">
      <c r="A162" s="3" t="s">
        <v>34</v>
      </c>
      <c r="B162" s="2">
        <f>(2*B159)/(B160*B161)</f>
        <v>0.58333333333333337</v>
      </c>
      <c r="C162" s="2">
        <f t="shared" ref="C162:I162" si="151">(2*C159)/(C160*C161)</f>
        <v>0.41666666666666669</v>
      </c>
      <c r="D162" s="2">
        <f t="shared" si="151"/>
        <v>0.36666666666666664</v>
      </c>
      <c r="E162" s="2">
        <f t="shared" si="151"/>
        <v>0.36666666666666664</v>
      </c>
      <c r="F162" s="2">
        <f t="shared" si="151"/>
        <v>0.2</v>
      </c>
      <c r="G162" s="2">
        <f t="shared" si="151"/>
        <v>0.41666666666666669</v>
      </c>
      <c r="H162" s="2">
        <f t="shared" si="151"/>
        <v>0.36666666666666664</v>
      </c>
      <c r="I162" s="2">
        <f t="shared" si="151"/>
        <v>0.4</v>
      </c>
    </row>
    <row r="163" spans="1:9" ht="15.6" x14ac:dyDescent="0.3">
      <c r="A163" s="5" t="s">
        <v>30</v>
      </c>
      <c r="B163" s="2">
        <f>NORMSINV(0.975)*SQRT((2*(2*B160+5))/(9*B160*B161))</f>
        <v>0.362774769894391</v>
      </c>
      <c r="C163" s="2">
        <f t="shared" ref="C163:I163" si="152">NORMSINV(0.975)*SQRT((2*(2*C160+5))/(9*C160*C161))</f>
        <v>0.362774769894391</v>
      </c>
      <c r="D163" s="2">
        <f t="shared" si="152"/>
        <v>0.362774769894391</v>
      </c>
      <c r="E163" s="2">
        <f t="shared" si="152"/>
        <v>0.362774769894391</v>
      </c>
      <c r="F163" s="2">
        <f t="shared" si="152"/>
        <v>0.362774769894391</v>
      </c>
      <c r="G163" s="2">
        <f t="shared" si="152"/>
        <v>0.362774769894391</v>
      </c>
      <c r="H163" s="2">
        <f t="shared" si="152"/>
        <v>0.362774769894391</v>
      </c>
      <c r="I163" s="2">
        <f t="shared" si="152"/>
        <v>0.362774769894391</v>
      </c>
    </row>
    <row r="164" spans="1:9" ht="15" customHeight="1" x14ac:dyDescent="0.3">
      <c r="A164" s="5" t="s">
        <v>36</v>
      </c>
      <c r="B164" s="2">
        <f>IF(B163&lt;0,B163,-B163)</f>
        <v>-0.362774769894391</v>
      </c>
      <c r="C164" s="2">
        <f t="shared" ref="C164:I164" si="153">IF(C163&lt;0,C163,-C163)</f>
        <v>-0.362774769894391</v>
      </c>
      <c r="D164" s="2">
        <f t="shared" si="153"/>
        <v>-0.362774769894391</v>
      </c>
      <c r="E164" s="2">
        <f t="shared" si="153"/>
        <v>-0.362774769894391</v>
      </c>
      <c r="F164" s="2">
        <f t="shared" si="153"/>
        <v>-0.362774769894391</v>
      </c>
      <c r="G164" s="2">
        <f t="shared" si="153"/>
        <v>-0.362774769894391</v>
      </c>
      <c r="H164" s="2">
        <f t="shared" si="153"/>
        <v>-0.362774769894391</v>
      </c>
      <c r="I164" s="2">
        <f t="shared" si="153"/>
        <v>-0.362774769894391</v>
      </c>
    </row>
    <row r="165" spans="1:9" ht="15.6" x14ac:dyDescent="0.3">
      <c r="A165" s="5" t="s">
        <v>35</v>
      </c>
      <c r="B165" s="2">
        <f>-B164</f>
        <v>0.362774769894391</v>
      </c>
      <c r="C165" s="2">
        <f t="shared" ref="C165:I165" si="154">-C164</f>
        <v>0.362774769894391</v>
      </c>
      <c r="D165" s="2">
        <f t="shared" si="154"/>
        <v>0.362774769894391</v>
      </c>
      <c r="E165" s="2">
        <f t="shared" si="154"/>
        <v>0.362774769894391</v>
      </c>
      <c r="F165" s="2">
        <f t="shared" si="154"/>
        <v>0.362774769894391</v>
      </c>
      <c r="G165" s="2">
        <f t="shared" si="154"/>
        <v>0.362774769894391</v>
      </c>
      <c r="H165" s="2">
        <f t="shared" si="154"/>
        <v>0.362774769894391</v>
      </c>
      <c r="I165" s="2">
        <f t="shared" si="154"/>
        <v>0.362774769894391</v>
      </c>
    </row>
    <row r="166" spans="1:9" ht="15" customHeight="1" x14ac:dyDescent="0.3">
      <c r="B166" s="26" t="str">
        <f>IF(B164&lt;B162,IF(B162&lt;B165,"Pas de correlation","Correlation importante"),"Correlation importante")</f>
        <v>Correlation importante</v>
      </c>
      <c r="C166" s="26" t="str">
        <f t="shared" ref="C166:I166" si="155">IF(C164&lt;C162,IF(C162&lt;C165,"Pas de correlation","Correlation importante"),"Correlation importante")</f>
        <v>Correlation importante</v>
      </c>
      <c r="D166" s="26" t="str">
        <f t="shared" si="155"/>
        <v>Correlation importante</v>
      </c>
      <c r="E166" s="26" t="str">
        <f t="shared" si="155"/>
        <v>Correlation importante</v>
      </c>
      <c r="F166" s="26" t="str">
        <f t="shared" si="155"/>
        <v>Pas de correlation</v>
      </c>
      <c r="G166" s="26" t="str">
        <f t="shared" si="155"/>
        <v>Correlation importante</v>
      </c>
      <c r="H166" s="26" t="str">
        <f t="shared" si="155"/>
        <v>Correlation importante</v>
      </c>
      <c r="I166" s="26" t="str">
        <f t="shared" si="155"/>
        <v>Correlation importante</v>
      </c>
    </row>
    <row r="167" spans="1:9" x14ac:dyDescent="0.3">
      <c r="B167" s="26"/>
      <c r="C167" s="26"/>
      <c r="D167" s="26"/>
      <c r="E167" s="26"/>
      <c r="F167" s="26"/>
      <c r="G167" s="26"/>
      <c r="H167" s="26"/>
      <c r="I167" s="26"/>
    </row>
  </sheetData>
  <mergeCells count="24">
    <mergeCell ref="AP18:AR18"/>
    <mergeCell ref="AP13:AR13"/>
    <mergeCell ref="AP14:AR14"/>
    <mergeCell ref="AP15:AR15"/>
    <mergeCell ref="AP16:AR16"/>
    <mergeCell ref="AP17:AR17"/>
    <mergeCell ref="AP8:AR8"/>
    <mergeCell ref="AP9:AR9"/>
    <mergeCell ref="AP10:AR10"/>
    <mergeCell ref="AP11:AR11"/>
    <mergeCell ref="AP12:AR12"/>
    <mergeCell ref="AP3:AR3"/>
    <mergeCell ref="AP4:AR4"/>
    <mergeCell ref="AP5:AR5"/>
    <mergeCell ref="AP6:AR6"/>
    <mergeCell ref="AP7:AR7"/>
    <mergeCell ref="G166:G167"/>
    <mergeCell ref="H166:H167"/>
    <mergeCell ref="I166:I167"/>
    <mergeCell ref="B166:B167"/>
    <mergeCell ref="C166:C167"/>
    <mergeCell ref="D166:D167"/>
    <mergeCell ref="E166:E167"/>
    <mergeCell ref="F166:F167"/>
  </mergeCells>
  <conditionalFormatting sqref="K3:AL18">
    <cfRule type="cellIs" dxfId="1" priority="2" operator="equal">
      <formula>-1</formula>
    </cfRule>
  </conditionalFormatting>
  <conditionalFormatting sqref="B22:I156">
    <cfRule type="cellIs" dxfId="0" priority="1" operator="equal">
      <formula>-1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Ec et Ec cumulés % à la moyenne</vt:lpstr>
      <vt:lpstr>Ec % à la droite de régression</vt:lpstr>
      <vt:lpstr>Test de double masse</vt:lpstr>
      <vt:lpstr>Cumul des résidus</vt:lpstr>
      <vt:lpstr>Rang de Kendall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</dc:creator>
  <cp:lastModifiedBy>toshiba1</cp:lastModifiedBy>
  <cp:lastPrinted>2016-11-12T09:14:19Z</cp:lastPrinted>
  <dcterms:created xsi:type="dcterms:W3CDTF">2012-12-16T14:05:08Z</dcterms:created>
  <dcterms:modified xsi:type="dcterms:W3CDTF">2016-11-12T09:15:27Z</dcterms:modified>
</cp:coreProperties>
</file>