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as\Desktop\ESIB\5eme anne\Semestre 1\Travaux Paratiques\"/>
    </mc:Choice>
  </mc:AlternateContent>
  <bookViews>
    <workbookView xWindow="0" yWindow="0" windowWidth="20490" windowHeight="7470" firstSheet="3" activeTab="8"/>
  </bookViews>
  <sheets>
    <sheet name="Sheet1" sheetId="6" r:id="rId1"/>
    <sheet name="Courbe Q=f(H)" sheetId="2" r:id="rId2"/>
    <sheet name="Sheet2" sheetId="1" r:id="rId3"/>
    <sheet name="Hyétogramme 1" sheetId="3" r:id="rId4"/>
    <sheet name="Sheet3" sheetId="5" r:id="rId5"/>
    <sheet name="Hyétogramme 2" sheetId="4" r:id="rId6"/>
    <sheet name="Puit 1" sheetId="7" r:id="rId7"/>
    <sheet name="Cone 1" sheetId="10" r:id="rId8"/>
    <sheet name="Puits 1 et 2" sheetId="9" r:id="rId9"/>
    <sheet name="Cone 1 et 2" sheetId="11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9" l="1"/>
  <c r="H13" i="9" l="1"/>
  <c r="H11" i="9"/>
  <c r="H10" i="9"/>
  <c r="I5" i="9"/>
  <c r="H5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4" i="9"/>
  <c r="E5" i="9"/>
  <c r="E6" i="9"/>
  <c r="E7" i="9"/>
  <c r="E8" i="9"/>
  <c r="E9" i="9"/>
  <c r="E10" i="9"/>
  <c r="E13" i="9"/>
  <c r="E16" i="9"/>
  <c r="E19" i="9"/>
  <c r="E20" i="9"/>
  <c r="E21" i="9"/>
  <c r="E23" i="9"/>
  <c r="F6" i="7" l="1"/>
  <c r="G6" i="7" s="1"/>
  <c r="H20" i="5"/>
  <c r="H19" i="5"/>
  <c r="G19" i="5"/>
  <c r="F19" i="5"/>
  <c r="E19" i="5"/>
  <c r="H18" i="5"/>
  <c r="G18" i="5"/>
  <c r="F18" i="5"/>
  <c r="E18" i="5"/>
  <c r="H17" i="5"/>
  <c r="G17" i="5"/>
  <c r="F17" i="5"/>
  <c r="E17" i="5"/>
  <c r="H16" i="5"/>
  <c r="G16" i="5"/>
  <c r="F16" i="5"/>
  <c r="E16" i="5"/>
  <c r="H15" i="5"/>
  <c r="G15" i="5"/>
  <c r="F15" i="5"/>
  <c r="E15" i="5"/>
  <c r="H14" i="5"/>
  <c r="G14" i="5"/>
  <c r="F14" i="5"/>
  <c r="E14" i="5"/>
  <c r="H13" i="5"/>
  <c r="G13" i="5"/>
  <c r="F13" i="5"/>
  <c r="E13" i="5"/>
  <c r="H12" i="5"/>
  <c r="G12" i="5"/>
  <c r="F12" i="5"/>
  <c r="E12" i="5"/>
  <c r="H11" i="5"/>
  <c r="G11" i="5"/>
  <c r="F11" i="5"/>
  <c r="E11" i="5"/>
  <c r="H10" i="5"/>
  <c r="G10" i="5"/>
  <c r="F10" i="5"/>
  <c r="E10" i="5"/>
  <c r="H9" i="5"/>
  <c r="G9" i="5"/>
  <c r="F9" i="5"/>
  <c r="E9" i="5"/>
  <c r="H8" i="5"/>
  <c r="G8" i="5"/>
  <c r="F8" i="5"/>
  <c r="E8" i="5"/>
  <c r="H7" i="5"/>
  <c r="G7" i="5"/>
  <c r="F7" i="5"/>
  <c r="E7" i="5"/>
  <c r="H6" i="5"/>
  <c r="G6" i="5"/>
  <c r="F6" i="5"/>
  <c r="E6" i="5"/>
  <c r="H5" i="5"/>
  <c r="G5" i="5"/>
  <c r="F5" i="5"/>
  <c r="E5" i="5"/>
  <c r="H4" i="5"/>
  <c r="G4" i="5"/>
  <c r="E4" i="5"/>
  <c r="H18" i="1"/>
  <c r="H17" i="1"/>
  <c r="G17" i="1"/>
  <c r="F17" i="1"/>
  <c r="E17" i="1"/>
  <c r="J16" i="1"/>
  <c r="H16" i="1"/>
  <c r="G16" i="1"/>
  <c r="F16" i="1"/>
  <c r="E16" i="1"/>
  <c r="H15" i="1"/>
  <c r="G15" i="1"/>
  <c r="F15" i="1"/>
  <c r="E15" i="1"/>
  <c r="J14" i="1"/>
  <c r="H14" i="1"/>
  <c r="G14" i="1"/>
  <c r="F14" i="1"/>
  <c r="E14" i="1"/>
  <c r="H13" i="1"/>
  <c r="G13" i="1"/>
  <c r="F13" i="1"/>
  <c r="E13" i="1"/>
  <c r="J12" i="1"/>
  <c r="H12" i="1"/>
  <c r="G12" i="1"/>
  <c r="F12" i="1"/>
  <c r="E12" i="1"/>
  <c r="H11" i="1"/>
  <c r="G11" i="1"/>
  <c r="F11" i="1"/>
  <c r="E11" i="1"/>
  <c r="H10" i="1"/>
  <c r="G10" i="1"/>
  <c r="F10" i="1"/>
  <c r="E10" i="1"/>
  <c r="H9" i="1"/>
  <c r="G9" i="1"/>
  <c r="F9" i="1"/>
  <c r="E9" i="1"/>
  <c r="H8" i="1"/>
  <c r="G8" i="1"/>
  <c r="F8" i="1"/>
  <c r="E8" i="1"/>
  <c r="H7" i="1"/>
  <c r="G7" i="1"/>
  <c r="F7" i="1"/>
  <c r="E7" i="1"/>
  <c r="K6" i="1"/>
  <c r="J6" i="1"/>
  <c r="H6" i="1"/>
  <c r="G6" i="1"/>
  <c r="F6" i="1"/>
  <c r="E6" i="1"/>
  <c r="H5" i="1"/>
  <c r="G5" i="1"/>
  <c r="E5" i="1"/>
  <c r="K4" i="1"/>
  <c r="J4" i="1"/>
  <c r="H4" i="1"/>
  <c r="G4" i="1"/>
  <c r="E4" i="1"/>
  <c r="H3" i="1"/>
  <c r="G3" i="1"/>
  <c r="E3" i="1"/>
  <c r="K2" i="1"/>
  <c r="J2" i="1"/>
  <c r="H2" i="1"/>
  <c r="G2" i="1"/>
  <c r="E2" i="1"/>
  <c r="E7" i="6"/>
  <c r="C7" i="6"/>
  <c r="E6" i="6"/>
  <c r="C6" i="6"/>
  <c r="E5" i="6"/>
  <c r="C5" i="6"/>
  <c r="E4" i="6"/>
  <c r="C4" i="6"/>
  <c r="E3" i="6"/>
  <c r="C3" i="6"/>
  <c r="E2" i="6"/>
  <c r="C2" i="6"/>
  <c r="F14" i="7" l="1"/>
  <c r="F15" i="7" s="1"/>
</calcChain>
</file>

<file path=xl/sharedStrings.xml><?xml version="1.0" encoding="utf-8"?>
<sst xmlns="http://schemas.openxmlformats.org/spreadsheetml/2006/main" count="108" uniqueCount="56">
  <si>
    <t>h(mm)</t>
  </si>
  <si>
    <t>Débit (l/min)</t>
  </si>
  <si>
    <t>Hauteur (mm)</t>
  </si>
  <si>
    <t>Hauteur (m)</t>
  </si>
  <si>
    <t>Temps (s)</t>
  </si>
  <si>
    <t>Volume cumulé</t>
  </si>
  <si>
    <t>0-&gt;5</t>
  </si>
  <si>
    <t>5-&gt;10</t>
  </si>
  <si>
    <t>10-&gt;15</t>
  </si>
  <si>
    <t>15-&gt;20</t>
  </si>
  <si>
    <t>20-&gt;25</t>
  </si>
  <si>
    <t>25-&gt;30</t>
  </si>
  <si>
    <t>30-&gt;35</t>
  </si>
  <si>
    <t>35-&gt;40</t>
  </si>
  <si>
    <t>Volume Infiltré</t>
  </si>
  <si>
    <t>Volume Ruisselé</t>
  </si>
  <si>
    <t>Pourcentage de ruissellement</t>
  </si>
  <si>
    <t>LAG Time (min)</t>
  </si>
  <si>
    <t>h (m)</t>
  </si>
  <si>
    <t>Débit du déversoir (m3/s)</t>
  </si>
  <si>
    <t>Débit du déversoir (l/s)</t>
  </si>
  <si>
    <t>Volume (litres)</t>
  </si>
  <si>
    <t>Temps de pluie</t>
  </si>
  <si>
    <t>Débit de pluie (l/min)</t>
  </si>
  <si>
    <t>Temps de mesure de "h"</t>
  </si>
  <si>
    <t>Total Ruisselé</t>
  </si>
  <si>
    <t>Volume Pluie</t>
  </si>
  <si>
    <t>Temps de pluie (min)</t>
  </si>
  <si>
    <t>Temps de mesure de "h" (min)</t>
  </si>
  <si>
    <t>Niveau statique de la nappe (mm)</t>
  </si>
  <si>
    <t>Débit Mesuré (m3/s)</t>
  </si>
  <si>
    <t>h dévérsoir (m)</t>
  </si>
  <si>
    <t>Débit Mesuré (l/min)</t>
  </si>
  <si>
    <t>h2 (m)</t>
  </si>
  <si>
    <t>r</t>
  </si>
  <si>
    <t>k (m/s)</t>
  </si>
  <si>
    <t>r1 (m)</t>
  </si>
  <si>
    <t>r2 (m)</t>
  </si>
  <si>
    <t>h1 (m)</t>
  </si>
  <si>
    <t>Q (m3/s)</t>
  </si>
  <si>
    <t>h</t>
  </si>
  <si>
    <t>h (mm)</t>
  </si>
  <si>
    <t>r (m)</t>
  </si>
  <si>
    <t>r (mm)</t>
  </si>
  <si>
    <t>NA</t>
  </si>
  <si>
    <t>Calcul du débit</t>
  </si>
  <si>
    <t>Mesure piézométrique</t>
  </si>
  <si>
    <t>Non Availabale</t>
  </si>
  <si>
    <r>
      <t>N</t>
    </r>
    <r>
      <rPr>
        <b/>
        <vertAlign val="superscript"/>
        <sz val="11"/>
        <color theme="1"/>
        <rFont val="Calibri"/>
        <family val="2"/>
        <scheme val="minor"/>
      </rPr>
      <t>o</t>
    </r>
  </si>
  <si>
    <t>Calcul de la perméabilité</t>
  </si>
  <si>
    <t>Cone de depression</t>
  </si>
  <si>
    <t>Mesure Piézométrique</t>
  </si>
  <si>
    <t>b (m)</t>
  </si>
  <si>
    <t>h(m)</t>
  </si>
  <si>
    <r>
      <t>Débit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/s)</t>
    </r>
  </si>
  <si>
    <r>
      <t>Hyétogramme N</t>
    </r>
    <r>
      <rPr>
        <b/>
        <vertAlign val="superscript"/>
        <sz val="24"/>
        <color theme="1"/>
        <rFont val="Calibri"/>
        <family val="2"/>
        <scheme val="minor"/>
      </rPr>
      <t xml:space="preserve">o </t>
    </r>
    <r>
      <rPr>
        <b/>
        <sz val="24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</si>
</sst>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vertAlign val="superscript"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1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12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theme" Target="theme/theme1.xml"/><Relationship Id="rId5" Type="http://schemas.openxmlformats.org/officeDocument/2006/relationships/worksheet" Target="worksheets/sheet3.xml"/><Relationship Id="rId10" Type="http://schemas.openxmlformats.org/officeDocument/2006/relationships/chartsheet" Target="chartsheets/sheet5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Q=f(H)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Q=f (H)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Sheet1!$E$2:$E$7</c:f>
              <c:numCache>
                <c:formatCode>General</c:formatCode>
                <c:ptCount val="6"/>
                <c:pt idx="0">
                  <c:v>0.02</c:v>
                </c:pt>
                <c:pt idx="1">
                  <c:v>2.5000000000000001E-2</c:v>
                </c:pt>
                <c:pt idx="2">
                  <c:v>0.03</c:v>
                </c:pt>
                <c:pt idx="3">
                  <c:v>3.3000000000000002E-2</c:v>
                </c:pt>
                <c:pt idx="4">
                  <c:v>3.9E-2</c:v>
                </c:pt>
                <c:pt idx="5">
                  <c:v>4.4999999999999998E-2</c:v>
                </c:pt>
              </c:numCache>
            </c:numRef>
          </c:xVal>
          <c:yVal>
            <c:numRef>
              <c:f>Sheet1!$C$2:$C$7</c:f>
              <c:numCache>
                <c:formatCode>General</c:formatCode>
                <c:ptCount val="6"/>
                <c:pt idx="0">
                  <c:v>3.6666666666666672E-5</c:v>
                </c:pt>
                <c:pt idx="1">
                  <c:v>6.3333333333333332E-5</c:v>
                </c:pt>
                <c:pt idx="2">
                  <c:v>7.1666666666666669E-5</c:v>
                </c:pt>
                <c:pt idx="3">
                  <c:v>9.5000000000000005E-5</c:v>
                </c:pt>
                <c:pt idx="4">
                  <c:v>1.25E-4</c:v>
                </c:pt>
                <c:pt idx="5">
                  <c:v>1.5833333333333332E-4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1988032"/>
        <c:axId val="1691994560"/>
      </c:scatterChart>
      <c:valAx>
        <c:axId val="1691988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1994560"/>
        <c:crosses val="autoZero"/>
        <c:crossBetween val="midCat"/>
      </c:valAx>
      <c:valAx>
        <c:axId val="169199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1988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Hyétogramme</a:t>
            </a:r>
            <a:r>
              <a:rPr lang="fr-FR" baseline="0"/>
              <a:t> 1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Sheet2!$B$2:$B$16</c:f>
              <c:numCache>
                <c:formatCode>General</c:formatCode>
                <c:ptCount val="15"/>
                <c:pt idx="0">
                  <c:v>1</c:v>
                </c:pt>
                <c:pt idx="2">
                  <c:v>3</c:v>
                </c:pt>
                <c:pt idx="4">
                  <c:v>4</c:v>
                </c:pt>
                <c:pt idx="6">
                  <c:v>5</c:v>
                </c:pt>
                <c:pt idx="8">
                  <c:v>2.2000000000000002</c:v>
                </c:pt>
                <c:pt idx="10">
                  <c:v>1.7</c:v>
                </c:pt>
                <c:pt idx="12">
                  <c:v>0.6</c:v>
                </c:pt>
                <c:pt idx="14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691987488"/>
        <c:axId val="1691995648"/>
      </c:barChart>
      <c:catAx>
        <c:axId val="1691987488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1995648"/>
        <c:crosses val="autoZero"/>
        <c:auto val="1"/>
        <c:lblAlgn val="ctr"/>
        <c:lblOffset val="100"/>
        <c:noMultiLvlLbl val="0"/>
      </c:catAx>
      <c:valAx>
        <c:axId val="1691995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1987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Hyétogramme</a:t>
            </a:r>
            <a:r>
              <a:rPr lang="fr-FR" baseline="0"/>
              <a:t> 2</a:t>
            </a:r>
            <a:endParaRPr lang="fr-FR"/>
          </a:p>
        </c:rich>
      </c:tx>
      <c:layout>
        <c:manualLayout>
          <c:xMode val="edge"/>
          <c:yMode val="edge"/>
          <c:x val="0.39409973615010696"/>
          <c:y val="3.26530612244897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Sheet3!$B$4:$B$19</c:f>
              <c:numCache>
                <c:formatCode>General</c:formatCode>
                <c:ptCount val="16"/>
                <c:pt idx="0">
                  <c:v>0.6</c:v>
                </c:pt>
                <c:pt idx="2">
                  <c:v>1.8</c:v>
                </c:pt>
                <c:pt idx="4">
                  <c:v>2.7</c:v>
                </c:pt>
                <c:pt idx="6">
                  <c:v>3.5</c:v>
                </c:pt>
                <c:pt idx="8">
                  <c:v>4.2</c:v>
                </c:pt>
                <c:pt idx="10">
                  <c:v>2.8</c:v>
                </c:pt>
                <c:pt idx="12">
                  <c:v>1.3</c:v>
                </c:pt>
                <c:pt idx="14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91983136"/>
        <c:axId val="1691983680"/>
      </c:barChart>
      <c:catAx>
        <c:axId val="16919831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1983680"/>
        <c:crosses val="autoZero"/>
        <c:auto val="1"/>
        <c:lblAlgn val="ctr"/>
        <c:lblOffset val="100"/>
        <c:noMultiLvlLbl val="0"/>
      </c:catAx>
      <c:valAx>
        <c:axId val="169198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1983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Cone</a:t>
            </a:r>
            <a:r>
              <a:rPr lang="fr-FR" baseline="0"/>
              <a:t> de dépression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2791776027996496E-2"/>
          <c:y val="0.17171296296296296"/>
          <c:w val="0.78802318460192466"/>
          <c:h val="0.62271617089530473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'Puit 1'!$H$10:$H$16</c:f>
              <c:numCache>
                <c:formatCode>General</c:formatCode>
                <c:ptCount val="7"/>
                <c:pt idx="0">
                  <c:v>-480</c:v>
                </c:pt>
                <c:pt idx="1">
                  <c:v>-280</c:v>
                </c:pt>
                <c:pt idx="2">
                  <c:v>-180</c:v>
                </c:pt>
                <c:pt idx="3">
                  <c:v>-80</c:v>
                </c:pt>
                <c:pt idx="4">
                  <c:v>-20</c:v>
                </c:pt>
                <c:pt idx="5">
                  <c:v>20</c:v>
                </c:pt>
                <c:pt idx="6">
                  <c:v>240</c:v>
                </c:pt>
              </c:numCache>
            </c:numRef>
          </c:xVal>
          <c:yVal>
            <c:numRef>
              <c:f>'Puit 1'!$I$10:$I$16</c:f>
              <c:numCache>
                <c:formatCode>General</c:formatCode>
                <c:ptCount val="7"/>
                <c:pt idx="0">
                  <c:v>97</c:v>
                </c:pt>
                <c:pt idx="1">
                  <c:v>94</c:v>
                </c:pt>
                <c:pt idx="2">
                  <c:v>85</c:v>
                </c:pt>
                <c:pt idx="3">
                  <c:v>79</c:v>
                </c:pt>
                <c:pt idx="4">
                  <c:v>76</c:v>
                </c:pt>
                <c:pt idx="5">
                  <c:v>77</c:v>
                </c:pt>
                <c:pt idx="6">
                  <c:v>120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1984768"/>
        <c:axId val="1637353360"/>
      </c:scatterChart>
      <c:valAx>
        <c:axId val="1691984768"/>
        <c:scaling>
          <c:orientation val="minMax"/>
          <c:max val="680"/>
          <c:min val="-6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r</a:t>
                </a:r>
                <a:r>
                  <a:rPr lang="fr-FR" baseline="0"/>
                  <a:t> (mm)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7353360"/>
        <c:crosses val="autoZero"/>
        <c:crossBetween val="midCat"/>
        <c:majorUnit val="80"/>
      </c:valAx>
      <c:valAx>
        <c:axId val="163735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</a:t>
                </a:r>
                <a:r>
                  <a:rPr lang="fr-FR" baseline="0"/>
                  <a:t> (mm)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19847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'Puits 1 et 2'!$J$9:$J$20</c:f>
              <c:numCache>
                <c:formatCode>General</c:formatCode>
                <c:ptCount val="12"/>
                <c:pt idx="0">
                  <c:v>-480</c:v>
                </c:pt>
                <c:pt idx="1">
                  <c:v>-280</c:v>
                </c:pt>
                <c:pt idx="2">
                  <c:v>-180</c:v>
                </c:pt>
                <c:pt idx="3">
                  <c:v>-80</c:v>
                </c:pt>
                <c:pt idx="4">
                  <c:v>-20</c:v>
                </c:pt>
                <c:pt idx="5">
                  <c:v>20</c:v>
                </c:pt>
                <c:pt idx="6">
                  <c:v>240</c:v>
                </c:pt>
                <c:pt idx="7">
                  <c:v>480</c:v>
                </c:pt>
                <c:pt idx="8">
                  <c:v>640</c:v>
                </c:pt>
                <c:pt idx="9">
                  <c:v>740</c:v>
                </c:pt>
                <c:pt idx="10">
                  <c:v>840</c:v>
                </c:pt>
                <c:pt idx="11">
                  <c:v>1240</c:v>
                </c:pt>
              </c:numCache>
            </c:numRef>
          </c:xVal>
          <c:yVal>
            <c:numRef>
              <c:f>'Puits 1 et 2'!$K$9:$K$20</c:f>
              <c:numCache>
                <c:formatCode>General</c:formatCode>
                <c:ptCount val="12"/>
                <c:pt idx="0">
                  <c:v>0.10100000000000001</c:v>
                </c:pt>
                <c:pt idx="1">
                  <c:v>9.5000000000000001E-2</c:v>
                </c:pt>
                <c:pt idx="2">
                  <c:v>9.1999999999999998E-2</c:v>
                </c:pt>
                <c:pt idx="3">
                  <c:v>8.5000000000000006E-2</c:v>
                </c:pt>
                <c:pt idx="4">
                  <c:v>6.8000000000000005E-2</c:v>
                </c:pt>
                <c:pt idx="5">
                  <c:v>6.8000000000000005E-2</c:v>
                </c:pt>
                <c:pt idx="6">
                  <c:v>9.8000000000000004E-2</c:v>
                </c:pt>
                <c:pt idx="7">
                  <c:v>8.7999999999999995E-2</c:v>
                </c:pt>
                <c:pt idx="8">
                  <c:v>7.5999999999999998E-2</c:v>
                </c:pt>
                <c:pt idx="9">
                  <c:v>0.114</c:v>
                </c:pt>
                <c:pt idx="10">
                  <c:v>0.122</c:v>
                </c:pt>
                <c:pt idx="11">
                  <c:v>0.12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5149584"/>
        <c:axId val="1825151216"/>
      </c:scatterChart>
      <c:valAx>
        <c:axId val="1825149584"/>
        <c:scaling>
          <c:orientation val="minMax"/>
          <c:max val="1240"/>
          <c:min val="-6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25151216"/>
        <c:crosses val="autoZero"/>
        <c:crossBetween val="midCat"/>
        <c:majorUnit val="200"/>
      </c:valAx>
      <c:valAx>
        <c:axId val="182515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25149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6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0137" cy="606729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0137" cy="606729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72015" cy="629787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D16" sqref="A1:XFD1048576"/>
    </sheetView>
  </sheetViews>
  <sheetFormatPr defaultRowHeight="15" x14ac:dyDescent="0.25"/>
  <cols>
    <col min="1" max="1" width="13" style="11" customWidth="1"/>
    <col min="2" max="2" width="14.5703125" style="11" customWidth="1"/>
    <col min="3" max="3" width="15.28515625" style="11" customWidth="1"/>
    <col min="4" max="4" width="14.140625" style="11" customWidth="1"/>
    <col min="5" max="5" width="13.28515625" style="11" customWidth="1"/>
    <col min="6" max="16384" width="9.140625" style="11"/>
  </cols>
  <sheetData>
    <row r="1" spans="1:5" ht="17.25" x14ac:dyDescent="0.25">
      <c r="A1" s="7" t="s">
        <v>4</v>
      </c>
      <c r="B1" s="7" t="s">
        <v>1</v>
      </c>
      <c r="C1" s="7" t="s">
        <v>54</v>
      </c>
      <c r="D1" s="7" t="s">
        <v>2</v>
      </c>
      <c r="E1" s="7" t="s">
        <v>3</v>
      </c>
    </row>
    <row r="2" spans="1:5" x14ac:dyDescent="0.25">
      <c r="A2" s="7">
        <v>30</v>
      </c>
      <c r="B2" s="7">
        <v>2.2000000000000002</v>
      </c>
      <c r="C2" s="7">
        <f t="shared" ref="C2:C7" si="0">(B2/(1000*60))</f>
        <v>3.6666666666666672E-5</v>
      </c>
      <c r="D2" s="7">
        <v>20</v>
      </c>
      <c r="E2" s="7">
        <f t="shared" ref="E2:E7" si="1">D2/1000</f>
        <v>0.02</v>
      </c>
    </row>
    <row r="3" spans="1:5" x14ac:dyDescent="0.25">
      <c r="A3" s="7">
        <v>60</v>
      </c>
      <c r="B3" s="7">
        <v>3.8</v>
      </c>
      <c r="C3" s="7">
        <f t="shared" si="0"/>
        <v>6.3333333333333332E-5</v>
      </c>
      <c r="D3" s="7">
        <v>25</v>
      </c>
      <c r="E3" s="7">
        <f t="shared" si="1"/>
        <v>2.5000000000000001E-2</v>
      </c>
    </row>
    <row r="4" spans="1:5" x14ac:dyDescent="0.25">
      <c r="A4" s="7">
        <v>90</v>
      </c>
      <c r="B4" s="7">
        <v>4.3</v>
      </c>
      <c r="C4" s="7">
        <f t="shared" si="0"/>
        <v>7.1666666666666669E-5</v>
      </c>
      <c r="D4" s="7">
        <v>30</v>
      </c>
      <c r="E4" s="7">
        <f t="shared" si="1"/>
        <v>0.03</v>
      </c>
    </row>
    <row r="5" spans="1:5" x14ac:dyDescent="0.25">
      <c r="A5" s="7">
        <v>120</v>
      </c>
      <c r="B5" s="7">
        <v>5.7</v>
      </c>
      <c r="C5" s="7">
        <f t="shared" si="0"/>
        <v>9.5000000000000005E-5</v>
      </c>
      <c r="D5" s="7">
        <v>33</v>
      </c>
      <c r="E5" s="7">
        <f t="shared" si="1"/>
        <v>3.3000000000000002E-2</v>
      </c>
    </row>
    <row r="6" spans="1:5" x14ac:dyDescent="0.25">
      <c r="A6" s="7">
        <v>150</v>
      </c>
      <c r="B6" s="7">
        <v>7.5</v>
      </c>
      <c r="C6" s="7">
        <f t="shared" si="0"/>
        <v>1.25E-4</v>
      </c>
      <c r="D6" s="7">
        <v>39</v>
      </c>
      <c r="E6" s="7">
        <f t="shared" si="1"/>
        <v>3.9E-2</v>
      </c>
    </row>
    <row r="7" spans="1:5" x14ac:dyDescent="0.25">
      <c r="A7" s="7">
        <v>180</v>
      </c>
      <c r="B7" s="7">
        <v>9.5</v>
      </c>
      <c r="C7" s="7">
        <f t="shared" si="0"/>
        <v>1.5833333333333332E-4</v>
      </c>
      <c r="D7" s="7">
        <v>45</v>
      </c>
      <c r="E7" s="7">
        <f t="shared" si="1"/>
        <v>4.4999999999999998E-2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E19" sqref="E19"/>
    </sheetView>
  </sheetViews>
  <sheetFormatPr defaultRowHeight="15" x14ac:dyDescent="0.25"/>
  <cols>
    <col min="1" max="1" width="14.5703125" style="1" customWidth="1"/>
    <col min="2" max="2" width="13.7109375" style="1" customWidth="1"/>
    <col min="3" max="3" width="17" style="1" customWidth="1"/>
    <col min="4" max="4" width="7.140625" style="1" customWidth="1"/>
    <col min="5" max="5" width="7.5703125" style="1" customWidth="1"/>
    <col min="6" max="6" width="16.7109375" style="1" customWidth="1"/>
    <col min="7" max="7" width="14.5703125" style="1" customWidth="1"/>
    <col min="8" max="8" width="15.140625" style="1" bestFit="1" customWidth="1"/>
    <col min="9" max="9" width="9.42578125" style="1" customWidth="1"/>
    <col min="10" max="10" width="27.28515625" style="1" customWidth="1"/>
    <col min="11" max="11" width="14.42578125" style="1" customWidth="1"/>
    <col min="12" max="12" width="14.7109375" style="1" customWidth="1"/>
    <col min="13" max="16384" width="9.140625" style="1"/>
  </cols>
  <sheetData>
    <row r="1" spans="1:11" ht="39" customHeight="1" x14ac:dyDescent="0.25">
      <c r="A1" s="12" t="s">
        <v>27</v>
      </c>
      <c r="B1" s="13" t="s">
        <v>23</v>
      </c>
      <c r="C1" s="12" t="s">
        <v>28</v>
      </c>
      <c r="D1" s="7" t="s">
        <v>0</v>
      </c>
      <c r="E1" s="12" t="s">
        <v>18</v>
      </c>
      <c r="F1" s="12" t="s">
        <v>19</v>
      </c>
      <c r="G1" s="12" t="s">
        <v>20</v>
      </c>
      <c r="H1" s="7" t="s">
        <v>21</v>
      </c>
      <c r="J1" s="2" t="s">
        <v>26</v>
      </c>
      <c r="K1" s="2" t="s">
        <v>5</v>
      </c>
    </row>
    <row r="2" spans="1:11" x14ac:dyDescent="0.25">
      <c r="A2" s="21" t="s">
        <v>6</v>
      </c>
      <c r="B2" s="18">
        <v>1</v>
      </c>
      <c r="C2" s="7">
        <v>0</v>
      </c>
      <c r="D2" s="7">
        <v>0</v>
      </c>
      <c r="E2" s="7">
        <f>D2/1000</f>
        <v>0</v>
      </c>
      <c r="F2" s="7">
        <v>0</v>
      </c>
      <c r="G2" s="7">
        <f t="shared" ref="G2:G17" si="0">F2*1000</f>
        <v>0</v>
      </c>
      <c r="H2" s="7">
        <f>G2*2.5*60</f>
        <v>0</v>
      </c>
      <c r="J2" s="15">
        <f>B2*5</f>
        <v>5</v>
      </c>
      <c r="K2" s="15">
        <f>J2</f>
        <v>5</v>
      </c>
    </row>
    <row r="3" spans="1:11" x14ac:dyDescent="0.25">
      <c r="A3" s="21"/>
      <c r="B3" s="19"/>
      <c r="C3" s="7">
        <v>2.5</v>
      </c>
      <c r="D3" s="7">
        <v>0</v>
      </c>
      <c r="E3" s="7">
        <f t="shared" ref="E3:E17" si="1">D3/1000</f>
        <v>0</v>
      </c>
      <c r="F3" s="7">
        <v>0</v>
      </c>
      <c r="G3" s="7">
        <f t="shared" si="0"/>
        <v>0</v>
      </c>
      <c r="H3" s="7">
        <f t="shared" ref="H3:H17" si="2">G3*2.5*60</f>
        <v>0</v>
      </c>
      <c r="J3" s="16"/>
      <c r="K3" s="16"/>
    </row>
    <row r="4" spans="1:11" x14ac:dyDescent="0.25">
      <c r="A4" s="21" t="s">
        <v>7</v>
      </c>
      <c r="B4" s="18">
        <v>3</v>
      </c>
      <c r="C4" s="7">
        <v>5</v>
      </c>
      <c r="D4" s="7">
        <v>0</v>
      </c>
      <c r="E4" s="7">
        <f t="shared" si="1"/>
        <v>0</v>
      </c>
      <c r="F4" s="7">
        <v>0</v>
      </c>
      <c r="G4" s="7">
        <f t="shared" si="0"/>
        <v>0</v>
      </c>
      <c r="H4" s="7">
        <f t="shared" si="2"/>
        <v>0</v>
      </c>
      <c r="J4" s="15">
        <f>B4*5</f>
        <v>15</v>
      </c>
      <c r="K4" s="15">
        <f>J4+K2</f>
        <v>20</v>
      </c>
    </row>
    <row r="5" spans="1:11" x14ac:dyDescent="0.25">
      <c r="A5" s="21"/>
      <c r="B5" s="19"/>
      <c r="C5" s="7">
        <v>7.5</v>
      </c>
      <c r="D5" s="7">
        <v>0</v>
      </c>
      <c r="E5" s="7">
        <f t="shared" si="1"/>
        <v>0</v>
      </c>
      <c r="F5" s="7">
        <v>0</v>
      </c>
      <c r="G5" s="7">
        <f t="shared" si="0"/>
        <v>0</v>
      </c>
      <c r="H5" s="7">
        <f t="shared" si="2"/>
        <v>0</v>
      </c>
      <c r="J5" s="16"/>
      <c r="K5" s="16"/>
    </row>
    <row r="6" spans="1:11" x14ac:dyDescent="0.25">
      <c r="A6" s="21" t="s">
        <v>8</v>
      </c>
      <c r="B6" s="20">
        <v>4</v>
      </c>
      <c r="C6" s="7">
        <v>10</v>
      </c>
      <c r="D6" s="7">
        <v>22</v>
      </c>
      <c r="E6" s="7">
        <f t="shared" si="1"/>
        <v>2.1999999999999999E-2</v>
      </c>
      <c r="F6" s="14">
        <f t="shared" ref="F6:F17" si="3">0.0522*E6^2+ 0.0014*E6-0.00001</f>
        <v>4.60648E-5</v>
      </c>
      <c r="G6" s="14">
        <f t="shared" si="0"/>
        <v>4.6064800000000003E-2</v>
      </c>
      <c r="H6" s="14">
        <f t="shared" si="2"/>
        <v>6.909720000000001</v>
      </c>
      <c r="J6" s="17">
        <f>B6*5</f>
        <v>20</v>
      </c>
      <c r="K6" s="17">
        <f>J6+K4</f>
        <v>40</v>
      </c>
    </row>
    <row r="7" spans="1:11" x14ac:dyDescent="0.25">
      <c r="A7" s="21"/>
      <c r="B7" s="20"/>
      <c r="C7" s="7">
        <v>12.5</v>
      </c>
      <c r="D7" s="7">
        <v>30</v>
      </c>
      <c r="E7" s="7">
        <f t="shared" si="1"/>
        <v>0.03</v>
      </c>
      <c r="F7" s="14">
        <f t="shared" si="3"/>
        <v>7.8980000000000006E-5</v>
      </c>
      <c r="G7" s="14">
        <f t="shared" si="0"/>
        <v>7.8980000000000009E-2</v>
      </c>
      <c r="H7" s="14">
        <f t="shared" si="2"/>
        <v>11.847000000000001</v>
      </c>
      <c r="J7" s="17"/>
      <c r="K7" s="17"/>
    </row>
    <row r="8" spans="1:11" x14ac:dyDescent="0.25">
      <c r="A8" s="21" t="s">
        <v>9</v>
      </c>
      <c r="B8" s="20">
        <v>5</v>
      </c>
      <c r="C8" s="7">
        <v>15</v>
      </c>
      <c r="D8" s="7">
        <v>30</v>
      </c>
      <c r="E8" s="7">
        <f t="shared" si="1"/>
        <v>0.03</v>
      </c>
      <c r="F8" s="14">
        <f t="shared" si="3"/>
        <v>7.8980000000000006E-5</v>
      </c>
      <c r="G8" s="14">
        <f t="shared" si="0"/>
        <v>7.8980000000000009E-2</v>
      </c>
      <c r="H8" s="14">
        <f t="shared" si="2"/>
        <v>11.847000000000001</v>
      </c>
    </row>
    <row r="9" spans="1:11" x14ac:dyDescent="0.25">
      <c r="A9" s="21"/>
      <c r="B9" s="20"/>
      <c r="C9" s="7">
        <v>17.5</v>
      </c>
      <c r="D9" s="7">
        <v>30</v>
      </c>
      <c r="E9" s="7">
        <f t="shared" si="1"/>
        <v>0.03</v>
      </c>
      <c r="F9" s="14">
        <f t="shared" si="3"/>
        <v>7.8980000000000006E-5</v>
      </c>
      <c r="G9" s="14">
        <f t="shared" si="0"/>
        <v>7.8980000000000009E-2</v>
      </c>
      <c r="H9" s="14">
        <f t="shared" si="2"/>
        <v>11.847000000000001</v>
      </c>
      <c r="J9" s="2" t="s">
        <v>17</v>
      </c>
    </row>
    <row r="10" spans="1:11" x14ac:dyDescent="0.25">
      <c r="A10" s="21" t="s">
        <v>10</v>
      </c>
      <c r="B10" s="20">
        <v>2.2000000000000002</v>
      </c>
      <c r="C10" s="7">
        <v>20</v>
      </c>
      <c r="D10" s="7">
        <v>28</v>
      </c>
      <c r="E10" s="7">
        <f t="shared" si="1"/>
        <v>2.8000000000000001E-2</v>
      </c>
      <c r="F10" s="14">
        <f t="shared" si="3"/>
        <v>7.0124799999999996E-5</v>
      </c>
      <c r="G10" s="14">
        <f t="shared" si="0"/>
        <v>7.0124800000000001E-2</v>
      </c>
      <c r="H10" s="14">
        <f t="shared" si="2"/>
        <v>10.51872</v>
      </c>
      <c r="J10" s="2">
        <v>13.5</v>
      </c>
    </row>
    <row r="11" spans="1:11" x14ac:dyDescent="0.25">
      <c r="A11" s="21"/>
      <c r="B11" s="20"/>
      <c r="C11" s="7">
        <v>22.5</v>
      </c>
      <c r="D11" s="7">
        <v>24</v>
      </c>
      <c r="E11" s="7">
        <f t="shared" si="1"/>
        <v>2.4E-2</v>
      </c>
      <c r="F11" s="14">
        <f t="shared" si="3"/>
        <v>5.3667200000000014E-5</v>
      </c>
      <c r="G11" s="14">
        <f t="shared" si="0"/>
        <v>5.3667200000000012E-2</v>
      </c>
      <c r="H11" s="14">
        <f t="shared" si="2"/>
        <v>8.050080000000003</v>
      </c>
      <c r="J11" s="2" t="s">
        <v>14</v>
      </c>
    </row>
    <row r="12" spans="1:11" x14ac:dyDescent="0.25">
      <c r="A12" s="21" t="s">
        <v>11</v>
      </c>
      <c r="B12" s="20">
        <v>1.7</v>
      </c>
      <c r="C12" s="7">
        <v>25</v>
      </c>
      <c r="D12" s="7">
        <v>21</v>
      </c>
      <c r="E12" s="7">
        <f t="shared" si="1"/>
        <v>2.1000000000000001E-2</v>
      </c>
      <c r="F12" s="14">
        <f t="shared" si="3"/>
        <v>4.2420200000000004E-5</v>
      </c>
      <c r="G12" s="14">
        <f t="shared" si="0"/>
        <v>4.2420200000000005E-2</v>
      </c>
      <c r="H12" s="14">
        <f t="shared" si="2"/>
        <v>6.3630300000000011</v>
      </c>
      <c r="J12" s="2">
        <f>K4+J6*(J10-10)/5</f>
        <v>34</v>
      </c>
    </row>
    <row r="13" spans="1:11" x14ac:dyDescent="0.25">
      <c r="A13" s="21"/>
      <c r="B13" s="20"/>
      <c r="C13" s="7">
        <v>27.5</v>
      </c>
      <c r="D13" s="7">
        <v>19</v>
      </c>
      <c r="E13" s="7">
        <f t="shared" si="1"/>
        <v>1.9E-2</v>
      </c>
      <c r="F13" s="14">
        <f t="shared" si="3"/>
        <v>3.5444200000000002E-5</v>
      </c>
      <c r="G13" s="14">
        <f t="shared" si="0"/>
        <v>3.5444200000000002E-2</v>
      </c>
      <c r="H13" s="14">
        <f t="shared" si="2"/>
        <v>5.3166300000000009</v>
      </c>
      <c r="J13" s="2" t="s">
        <v>15</v>
      </c>
    </row>
    <row r="14" spans="1:11" x14ac:dyDescent="0.25">
      <c r="A14" s="21" t="s">
        <v>12</v>
      </c>
      <c r="B14" s="20">
        <v>0.6</v>
      </c>
      <c r="C14" s="7">
        <v>30</v>
      </c>
      <c r="D14" s="7">
        <v>19</v>
      </c>
      <c r="E14" s="7">
        <f t="shared" si="1"/>
        <v>1.9E-2</v>
      </c>
      <c r="F14" s="14">
        <f t="shared" si="3"/>
        <v>3.5444200000000002E-5</v>
      </c>
      <c r="G14" s="14">
        <f t="shared" si="0"/>
        <v>3.5444200000000002E-2</v>
      </c>
      <c r="H14" s="14">
        <f t="shared" si="2"/>
        <v>5.3166300000000009</v>
      </c>
      <c r="J14" s="2">
        <f>H18</f>
        <v>89.172180000000012</v>
      </c>
    </row>
    <row r="15" spans="1:11" x14ac:dyDescent="0.25">
      <c r="A15" s="21"/>
      <c r="B15" s="20"/>
      <c r="C15" s="7">
        <v>32.5</v>
      </c>
      <c r="D15" s="7">
        <v>17</v>
      </c>
      <c r="E15" s="7">
        <f t="shared" si="1"/>
        <v>1.7000000000000001E-2</v>
      </c>
      <c r="F15" s="14">
        <f t="shared" si="3"/>
        <v>2.8885800000000007E-5</v>
      </c>
      <c r="G15" s="14">
        <f t="shared" si="0"/>
        <v>2.8885800000000007E-2</v>
      </c>
      <c r="H15" s="14">
        <f t="shared" si="2"/>
        <v>4.3328700000000007</v>
      </c>
      <c r="J15" s="2" t="s">
        <v>16</v>
      </c>
    </row>
    <row r="16" spans="1:11" x14ac:dyDescent="0.25">
      <c r="A16" s="21" t="s">
        <v>13</v>
      </c>
      <c r="B16" s="20">
        <v>0.3</v>
      </c>
      <c r="C16" s="7">
        <v>35</v>
      </c>
      <c r="D16" s="7">
        <v>15</v>
      </c>
      <c r="E16" s="7">
        <f t="shared" si="1"/>
        <v>1.4999999999999999E-2</v>
      </c>
      <c r="F16" s="14">
        <f t="shared" si="3"/>
        <v>2.2745E-5</v>
      </c>
      <c r="G16" s="14">
        <f t="shared" si="0"/>
        <v>2.2745000000000001E-2</v>
      </c>
      <c r="H16" s="14">
        <f t="shared" si="2"/>
        <v>3.4117500000000001</v>
      </c>
      <c r="J16" s="3">
        <f>J14/(J14+J12)</f>
        <v>0.72396364178989125</v>
      </c>
    </row>
    <row r="17" spans="1:8" x14ac:dyDescent="0.25">
      <c r="A17" s="21"/>
      <c r="B17" s="20"/>
      <c r="C17" s="7">
        <v>37.5</v>
      </c>
      <c r="D17" s="7">
        <v>15</v>
      </c>
      <c r="E17" s="7">
        <f t="shared" si="1"/>
        <v>1.4999999999999999E-2</v>
      </c>
      <c r="F17" s="14">
        <f t="shared" si="3"/>
        <v>2.2745E-5</v>
      </c>
      <c r="G17" s="14">
        <f t="shared" si="0"/>
        <v>2.2745000000000001E-2</v>
      </c>
      <c r="H17" s="14">
        <f t="shared" si="2"/>
        <v>3.4117500000000001</v>
      </c>
    </row>
    <row r="18" spans="1:8" x14ac:dyDescent="0.25">
      <c r="A18" s="5"/>
      <c r="B18" s="5"/>
      <c r="C18" s="5"/>
      <c r="D18" s="5"/>
      <c r="E18" s="5"/>
      <c r="F18" s="5"/>
      <c r="G18" s="7" t="s">
        <v>25</v>
      </c>
      <c r="H18" s="7">
        <f>SUM(H2:H17)</f>
        <v>89.172180000000012</v>
      </c>
    </row>
  </sheetData>
  <mergeCells count="22">
    <mergeCell ref="A2:A3"/>
    <mergeCell ref="A4:A5"/>
    <mergeCell ref="A6:A7"/>
    <mergeCell ref="A8:A9"/>
    <mergeCell ref="A10:A11"/>
    <mergeCell ref="B12:B13"/>
    <mergeCell ref="B14:B15"/>
    <mergeCell ref="B16:B17"/>
    <mergeCell ref="A12:A13"/>
    <mergeCell ref="A14:A15"/>
    <mergeCell ref="A16:A17"/>
    <mergeCell ref="B2:B3"/>
    <mergeCell ref="B4:B5"/>
    <mergeCell ref="B6:B7"/>
    <mergeCell ref="B8:B9"/>
    <mergeCell ref="B10:B11"/>
    <mergeCell ref="J2:J3"/>
    <mergeCell ref="K2:K3"/>
    <mergeCell ref="J4:J5"/>
    <mergeCell ref="K4:K5"/>
    <mergeCell ref="J6:J7"/>
    <mergeCell ref="K6:K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J10" sqref="J10"/>
    </sheetView>
  </sheetViews>
  <sheetFormatPr defaultRowHeight="15" x14ac:dyDescent="0.25"/>
  <cols>
    <col min="1" max="1" width="17.5703125" style="11" customWidth="1"/>
    <col min="2" max="2" width="14.140625" style="11" customWidth="1"/>
    <col min="3" max="3" width="15.85546875" style="11" customWidth="1"/>
    <col min="4" max="4" width="8.7109375" style="11" customWidth="1"/>
    <col min="5" max="5" width="7.5703125" style="11" customWidth="1"/>
    <col min="6" max="6" width="16.140625" style="11" customWidth="1"/>
    <col min="7" max="7" width="14.7109375" style="11" customWidth="1"/>
    <col min="8" max="8" width="14.5703125" style="11" customWidth="1"/>
    <col min="9" max="16384" width="9.140625" style="11"/>
  </cols>
  <sheetData>
    <row r="1" spans="1:8" x14ac:dyDescent="0.25">
      <c r="A1" s="22" t="s">
        <v>55</v>
      </c>
      <c r="B1" s="23"/>
      <c r="C1" s="23"/>
      <c r="D1" s="23"/>
      <c r="E1" s="23"/>
      <c r="F1" s="23"/>
      <c r="G1" s="23"/>
      <c r="H1" s="23"/>
    </row>
    <row r="2" spans="1:8" x14ac:dyDescent="0.25">
      <c r="A2" s="23"/>
      <c r="B2" s="23"/>
      <c r="C2" s="23"/>
      <c r="D2" s="23"/>
      <c r="E2" s="23"/>
      <c r="F2" s="23"/>
      <c r="G2" s="23"/>
      <c r="H2" s="23"/>
    </row>
    <row r="3" spans="1:8" ht="33.75" customHeight="1" x14ac:dyDescent="0.25">
      <c r="A3" s="7" t="s">
        <v>22</v>
      </c>
      <c r="B3" s="13" t="s">
        <v>23</v>
      </c>
      <c r="C3" s="12" t="s">
        <v>24</v>
      </c>
      <c r="D3" s="7" t="s">
        <v>0</v>
      </c>
      <c r="E3" s="12" t="s">
        <v>18</v>
      </c>
      <c r="F3" s="12" t="s">
        <v>19</v>
      </c>
      <c r="G3" s="12" t="s">
        <v>20</v>
      </c>
      <c r="H3" s="7" t="s">
        <v>21</v>
      </c>
    </row>
    <row r="4" spans="1:8" x14ac:dyDescent="0.25">
      <c r="A4" s="21" t="s">
        <v>6</v>
      </c>
      <c r="B4" s="25">
        <v>0.6</v>
      </c>
      <c r="C4" s="7">
        <v>0</v>
      </c>
      <c r="D4" s="7">
        <v>5</v>
      </c>
      <c r="E4" s="7">
        <f>D4/1000</f>
        <v>5.0000000000000001E-3</v>
      </c>
      <c r="F4" s="7">
        <v>0</v>
      </c>
      <c r="G4" s="7">
        <f>F4*1000</f>
        <v>0</v>
      </c>
      <c r="H4" s="7">
        <f>G4*2.5*60</f>
        <v>0</v>
      </c>
    </row>
    <row r="5" spans="1:8" x14ac:dyDescent="0.25">
      <c r="A5" s="21"/>
      <c r="B5" s="26"/>
      <c r="C5" s="7">
        <v>2.5</v>
      </c>
      <c r="D5" s="7">
        <v>11</v>
      </c>
      <c r="E5" s="7">
        <f t="shared" ref="E5:E19" si="0">D5/1000</f>
        <v>1.0999999999999999E-2</v>
      </c>
      <c r="F5" s="7">
        <f t="shared" ref="F5:F19" si="1">0.0522*E5^2+ 0.0014*E5-0.00001</f>
        <v>1.1716199999999996E-5</v>
      </c>
      <c r="G5" s="7">
        <f t="shared" ref="G5:G19" si="2">F5*1000</f>
        <v>1.1716199999999996E-2</v>
      </c>
      <c r="H5" s="7">
        <f t="shared" ref="H5:H19" si="3">G5*2.5*60</f>
        <v>1.7574299999999994</v>
      </c>
    </row>
    <row r="6" spans="1:8" x14ac:dyDescent="0.25">
      <c r="A6" s="21" t="s">
        <v>7</v>
      </c>
      <c r="B6" s="25">
        <v>1.8</v>
      </c>
      <c r="C6" s="7">
        <v>5</v>
      </c>
      <c r="D6" s="7">
        <v>16</v>
      </c>
      <c r="E6" s="7">
        <f t="shared" si="0"/>
        <v>1.6E-2</v>
      </c>
      <c r="F6" s="7">
        <f t="shared" si="1"/>
        <v>2.5763200000000004E-5</v>
      </c>
      <c r="G6" s="7">
        <f t="shared" si="2"/>
        <v>2.5763200000000003E-2</v>
      </c>
      <c r="H6" s="7">
        <f t="shared" si="3"/>
        <v>3.8644800000000004</v>
      </c>
    </row>
    <row r="7" spans="1:8" x14ac:dyDescent="0.25">
      <c r="A7" s="21"/>
      <c r="B7" s="26"/>
      <c r="C7" s="7">
        <v>7.5</v>
      </c>
      <c r="D7" s="7">
        <v>18</v>
      </c>
      <c r="E7" s="7">
        <f t="shared" si="0"/>
        <v>1.7999999999999999E-2</v>
      </c>
      <c r="F7" s="7">
        <f t="shared" si="1"/>
        <v>3.2112799999999995E-5</v>
      </c>
      <c r="G7" s="7">
        <f t="shared" si="2"/>
        <v>3.2112799999999997E-2</v>
      </c>
      <c r="H7" s="7">
        <f t="shared" si="3"/>
        <v>4.8169199999999996</v>
      </c>
    </row>
    <row r="8" spans="1:8" x14ac:dyDescent="0.25">
      <c r="A8" s="21" t="s">
        <v>8</v>
      </c>
      <c r="B8" s="24">
        <v>2.7</v>
      </c>
      <c r="C8" s="7">
        <v>10</v>
      </c>
      <c r="D8" s="7">
        <v>18</v>
      </c>
      <c r="E8" s="7">
        <f t="shared" si="0"/>
        <v>1.7999999999999999E-2</v>
      </c>
      <c r="F8" s="7">
        <f t="shared" si="1"/>
        <v>3.2112799999999995E-5</v>
      </c>
      <c r="G8" s="7">
        <f t="shared" si="2"/>
        <v>3.2112799999999997E-2</v>
      </c>
      <c r="H8" s="7">
        <f t="shared" si="3"/>
        <v>4.8169199999999996</v>
      </c>
    </row>
    <row r="9" spans="1:8" x14ac:dyDescent="0.25">
      <c r="A9" s="21"/>
      <c r="B9" s="24"/>
      <c r="C9" s="7">
        <v>12.5</v>
      </c>
      <c r="D9" s="7">
        <v>21</v>
      </c>
      <c r="E9" s="7">
        <f t="shared" si="0"/>
        <v>2.1000000000000001E-2</v>
      </c>
      <c r="F9" s="7">
        <f t="shared" si="1"/>
        <v>4.2420200000000004E-5</v>
      </c>
      <c r="G9" s="7">
        <f t="shared" si="2"/>
        <v>4.2420200000000005E-2</v>
      </c>
      <c r="H9" s="7">
        <f t="shared" si="3"/>
        <v>6.3630300000000011</v>
      </c>
    </row>
    <row r="10" spans="1:8" x14ac:dyDescent="0.25">
      <c r="A10" s="21" t="s">
        <v>9</v>
      </c>
      <c r="B10" s="24">
        <v>3.5</v>
      </c>
      <c r="C10" s="7">
        <v>15</v>
      </c>
      <c r="D10" s="7">
        <v>22</v>
      </c>
      <c r="E10" s="7">
        <f t="shared" si="0"/>
        <v>2.1999999999999999E-2</v>
      </c>
      <c r="F10" s="7">
        <f t="shared" si="1"/>
        <v>4.60648E-5</v>
      </c>
      <c r="G10" s="7">
        <f t="shared" si="2"/>
        <v>4.6064800000000003E-2</v>
      </c>
      <c r="H10" s="7">
        <f t="shared" si="3"/>
        <v>6.909720000000001</v>
      </c>
    </row>
    <row r="11" spans="1:8" x14ac:dyDescent="0.25">
      <c r="A11" s="21"/>
      <c r="B11" s="24"/>
      <c r="C11" s="7">
        <v>17.5</v>
      </c>
      <c r="D11" s="7">
        <v>25</v>
      </c>
      <c r="E11" s="7">
        <f t="shared" si="0"/>
        <v>2.5000000000000001E-2</v>
      </c>
      <c r="F11" s="7">
        <f t="shared" si="1"/>
        <v>5.7625000000000005E-5</v>
      </c>
      <c r="G11" s="7">
        <f t="shared" si="2"/>
        <v>5.7625000000000003E-2</v>
      </c>
      <c r="H11" s="7">
        <f t="shared" si="3"/>
        <v>8.6437500000000007</v>
      </c>
    </row>
    <row r="12" spans="1:8" x14ac:dyDescent="0.25">
      <c r="A12" s="21" t="s">
        <v>10</v>
      </c>
      <c r="B12" s="24">
        <v>4.2</v>
      </c>
      <c r="C12" s="7">
        <v>20</v>
      </c>
      <c r="D12" s="7">
        <v>27</v>
      </c>
      <c r="E12" s="7">
        <f t="shared" si="0"/>
        <v>2.7E-2</v>
      </c>
      <c r="F12" s="7">
        <f t="shared" si="1"/>
        <v>6.5853799999999996E-5</v>
      </c>
      <c r="G12" s="7">
        <f t="shared" si="2"/>
        <v>6.585379999999999E-2</v>
      </c>
      <c r="H12" s="7">
        <f t="shared" si="3"/>
        <v>9.8780699999999975</v>
      </c>
    </row>
    <row r="13" spans="1:8" x14ac:dyDescent="0.25">
      <c r="A13" s="21"/>
      <c r="B13" s="24"/>
      <c r="C13" s="7">
        <v>22.5</v>
      </c>
      <c r="D13" s="7">
        <v>28</v>
      </c>
      <c r="E13" s="7">
        <f t="shared" si="0"/>
        <v>2.8000000000000001E-2</v>
      </c>
      <c r="F13" s="7">
        <f t="shared" si="1"/>
        <v>7.0124799999999996E-5</v>
      </c>
      <c r="G13" s="7">
        <f t="shared" si="2"/>
        <v>7.0124800000000001E-2</v>
      </c>
      <c r="H13" s="7">
        <f t="shared" si="3"/>
        <v>10.51872</v>
      </c>
    </row>
    <row r="14" spans="1:8" x14ac:dyDescent="0.25">
      <c r="A14" s="21" t="s">
        <v>11</v>
      </c>
      <c r="B14" s="24">
        <v>2.8</v>
      </c>
      <c r="C14" s="7">
        <v>25</v>
      </c>
      <c r="D14" s="7">
        <v>28</v>
      </c>
      <c r="E14" s="7">
        <f t="shared" si="0"/>
        <v>2.8000000000000001E-2</v>
      </c>
      <c r="F14" s="7">
        <f t="shared" si="1"/>
        <v>7.0124799999999996E-5</v>
      </c>
      <c r="G14" s="7">
        <f t="shared" si="2"/>
        <v>7.0124800000000001E-2</v>
      </c>
      <c r="H14" s="7">
        <f t="shared" si="3"/>
        <v>10.51872</v>
      </c>
    </row>
    <row r="15" spans="1:8" x14ac:dyDescent="0.25">
      <c r="A15" s="21"/>
      <c r="B15" s="24"/>
      <c r="C15" s="7">
        <v>27.5</v>
      </c>
      <c r="D15" s="7">
        <v>24</v>
      </c>
      <c r="E15" s="7">
        <f t="shared" si="0"/>
        <v>2.4E-2</v>
      </c>
      <c r="F15" s="7">
        <f t="shared" si="1"/>
        <v>5.3667200000000014E-5</v>
      </c>
      <c r="G15" s="7">
        <f t="shared" si="2"/>
        <v>5.3667200000000012E-2</v>
      </c>
      <c r="H15" s="7">
        <f t="shared" si="3"/>
        <v>8.050080000000003</v>
      </c>
    </row>
    <row r="16" spans="1:8" x14ac:dyDescent="0.25">
      <c r="A16" s="21" t="s">
        <v>12</v>
      </c>
      <c r="B16" s="24">
        <v>1.3</v>
      </c>
      <c r="C16" s="7">
        <v>30</v>
      </c>
      <c r="D16" s="7">
        <v>22</v>
      </c>
      <c r="E16" s="7">
        <f t="shared" si="0"/>
        <v>2.1999999999999999E-2</v>
      </c>
      <c r="F16" s="7">
        <f t="shared" si="1"/>
        <v>4.60648E-5</v>
      </c>
      <c r="G16" s="7">
        <f t="shared" si="2"/>
        <v>4.6064800000000003E-2</v>
      </c>
      <c r="H16" s="7">
        <f t="shared" si="3"/>
        <v>6.909720000000001</v>
      </c>
    </row>
    <row r="17" spans="1:8" x14ac:dyDescent="0.25">
      <c r="A17" s="21"/>
      <c r="B17" s="24"/>
      <c r="C17" s="7">
        <v>32.5</v>
      </c>
      <c r="D17" s="7">
        <v>18</v>
      </c>
      <c r="E17" s="7">
        <f t="shared" si="0"/>
        <v>1.7999999999999999E-2</v>
      </c>
      <c r="F17" s="7">
        <f t="shared" si="1"/>
        <v>3.2112799999999995E-5</v>
      </c>
      <c r="G17" s="7">
        <f t="shared" si="2"/>
        <v>3.2112799999999997E-2</v>
      </c>
      <c r="H17" s="7">
        <f t="shared" si="3"/>
        <v>4.8169199999999996</v>
      </c>
    </row>
    <row r="18" spans="1:8" x14ac:dyDescent="0.25">
      <c r="A18" s="21" t="s">
        <v>13</v>
      </c>
      <c r="B18" s="24">
        <v>0.4</v>
      </c>
      <c r="C18" s="7">
        <v>35</v>
      </c>
      <c r="D18" s="7">
        <v>18</v>
      </c>
      <c r="E18" s="7">
        <f t="shared" si="0"/>
        <v>1.7999999999999999E-2</v>
      </c>
      <c r="F18" s="7">
        <f t="shared" si="1"/>
        <v>3.2112799999999995E-5</v>
      </c>
      <c r="G18" s="7">
        <f t="shared" si="2"/>
        <v>3.2112799999999997E-2</v>
      </c>
      <c r="H18" s="7">
        <f t="shared" si="3"/>
        <v>4.8169199999999996</v>
      </c>
    </row>
    <row r="19" spans="1:8" x14ac:dyDescent="0.25">
      <c r="A19" s="21"/>
      <c r="B19" s="24"/>
      <c r="C19" s="7">
        <v>37.5</v>
      </c>
      <c r="D19" s="7">
        <v>15</v>
      </c>
      <c r="E19" s="7">
        <f t="shared" si="0"/>
        <v>1.4999999999999999E-2</v>
      </c>
      <c r="F19" s="7">
        <f t="shared" si="1"/>
        <v>2.2745E-5</v>
      </c>
      <c r="G19" s="7">
        <f t="shared" si="2"/>
        <v>2.2745000000000001E-2</v>
      </c>
      <c r="H19" s="7">
        <f t="shared" si="3"/>
        <v>3.4117500000000001</v>
      </c>
    </row>
    <row r="20" spans="1:8" x14ac:dyDescent="0.25">
      <c r="A20" s="5"/>
      <c r="B20" s="5"/>
      <c r="C20" s="5"/>
      <c r="D20" s="5"/>
      <c r="E20" s="5"/>
      <c r="F20" s="10"/>
      <c r="G20" s="5"/>
      <c r="H20" s="7">
        <f>SUM(H4:H19)</f>
        <v>96.093150000000009</v>
      </c>
    </row>
  </sheetData>
  <mergeCells count="17">
    <mergeCell ref="A16:A17"/>
    <mergeCell ref="B16:B17"/>
    <mergeCell ref="A18:A19"/>
    <mergeCell ref="B18:B19"/>
    <mergeCell ref="A14:A15"/>
    <mergeCell ref="B14:B15"/>
    <mergeCell ref="A1:H2"/>
    <mergeCell ref="A10:A11"/>
    <mergeCell ref="B10:B11"/>
    <mergeCell ref="A12:A13"/>
    <mergeCell ref="B12:B13"/>
    <mergeCell ref="A4:A5"/>
    <mergeCell ref="B4:B5"/>
    <mergeCell ref="A6:A7"/>
    <mergeCell ref="B6:B7"/>
    <mergeCell ref="A8:A9"/>
    <mergeCell ref="B8:B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G12" sqref="G12"/>
    </sheetView>
  </sheetViews>
  <sheetFormatPr defaultRowHeight="15" x14ac:dyDescent="0.25"/>
  <cols>
    <col min="1" max="1" width="9.140625" style="5"/>
    <col min="2" max="2" width="9.5703125" style="5" customWidth="1"/>
    <col min="3" max="3" width="11.85546875" style="5" customWidth="1"/>
    <col min="4" max="4" width="9.5703125" style="5" customWidth="1"/>
    <col min="5" max="5" width="11.7109375" style="5" customWidth="1"/>
    <col min="6" max="6" width="13" style="5" customWidth="1"/>
    <col min="7" max="7" width="13.42578125" style="5" customWidth="1"/>
    <col min="8" max="8" width="8.85546875" style="5" customWidth="1"/>
    <col min="9" max="16384" width="9.140625" style="5"/>
  </cols>
  <sheetData>
    <row r="1" spans="1:9" x14ac:dyDescent="0.25">
      <c r="A1" s="29" t="s">
        <v>29</v>
      </c>
      <c r="B1" s="30"/>
      <c r="C1" s="20"/>
      <c r="D1" s="4">
        <v>140</v>
      </c>
    </row>
    <row r="2" spans="1:9" x14ac:dyDescent="0.25">
      <c r="A2" s="6" t="s">
        <v>44</v>
      </c>
      <c r="B2" s="31" t="s">
        <v>47</v>
      </c>
      <c r="C2" s="31"/>
    </row>
    <row r="3" spans="1:9" x14ac:dyDescent="0.25">
      <c r="A3" s="24" t="s">
        <v>46</v>
      </c>
      <c r="B3" s="24"/>
      <c r="C3" s="24"/>
      <c r="E3" s="24" t="s">
        <v>45</v>
      </c>
      <c r="F3" s="24"/>
      <c r="G3" s="24"/>
    </row>
    <row r="4" spans="1:9" ht="17.25" customHeight="1" x14ac:dyDescent="0.25">
      <c r="A4" s="4" t="s">
        <v>48</v>
      </c>
      <c r="B4" s="4" t="s">
        <v>43</v>
      </c>
      <c r="C4" s="4" t="s">
        <v>41</v>
      </c>
      <c r="E4" s="27" t="s">
        <v>31</v>
      </c>
      <c r="F4" s="27" t="s">
        <v>30</v>
      </c>
      <c r="G4" s="27" t="s">
        <v>32</v>
      </c>
    </row>
    <row r="5" spans="1:9" ht="15" customHeight="1" x14ac:dyDescent="0.25">
      <c r="A5" s="4">
        <v>1</v>
      </c>
      <c r="B5" s="4">
        <v>-680</v>
      </c>
      <c r="C5" s="8" t="s">
        <v>44</v>
      </c>
      <c r="E5" s="28"/>
      <c r="F5" s="28"/>
      <c r="G5" s="28"/>
    </row>
    <row r="6" spans="1:9" ht="15" customHeight="1" x14ac:dyDescent="0.25">
      <c r="A6" s="4">
        <v>2</v>
      </c>
      <c r="B6" s="4">
        <v>-480</v>
      </c>
      <c r="C6" s="4">
        <v>97</v>
      </c>
      <c r="E6" s="9">
        <v>8.9999999999999993E-3</v>
      </c>
      <c r="F6" s="4">
        <f>0.0522*E6^2+ 0.0014*E6-0.00001</f>
        <v>6.8281999999999984E-6</v>
      </c>
      <c r="G6" s="4">
        <f>F6*1000*60</f>
        <v>0.40969199999999995</v>
      </c>
    </row>
    <row r="7" spans="1:9" x14ac:dyDescent="0.25">
      <c r="A7" s="4">
        <v>3</v>
      </c>
      <c r="B7" s="4">
        <v>-280</v>
      </c>
      <c r="C7" s="4">
        <v>94</v>
      </c>
    </row>
    <row r="8" spans="1:9" x14ac:dyDescent="0.25">
      <c r="A8" s="4">
        <v>4</v>
      </c>
      <c r="B8" s="4">
        <v>-180</v>
      </c>
      <c r="C8" s="4">
        <v>85</v>
      </c>
      <c r="H8" s="24" t="s">
        <v>50</v>
      </c>
      <c r="I8" s="24"/>
    </row>
    <row r="9" spans="1:9" x14ac:dyDescent="0.25">
      <c r="A9" s="4">
        <v>5</v>
      </c>
      <c r="B9" s="4">
        <v>-80</v>
      </c>
      <c r="C9" s="4">
        <v>79</v>
      </c>
      <c r="E9" s="24" t="s">
        <v>49</v>
      </c>
      <c r="F9" s="24"/>
      <c r="H9" s="4" t="s">
        <v>34</v>
      </c>
      <c r="I9" s="4" t="s">
        <v>40</v>
      </c>
    </row>
    <row r="10" spans="1:9" x14ac:dyDescent="0.25">
      <c r="A10" s="4">
        <v>6</v>
      </c>
      <c r="B10" s="4">
        <v>-20</v>
      </c>
      <c r="C10" s="4">
        <v>76</v>
      </c>
      <c r="E10" s="4" t="s">
        <v>36</v>
      </c>
      <c r="F10" s="4">
        <v>0.02</v>
      </c>
      <c r="H10" s="4">
        <v>-480</v>
      </c>
      <c r="I10" s="4">
        <v>97</v>
      </c>
    </row>
    <row r="11" spans="1:9" x14ac:dyDescent="0.25">
      <c r="A11" s="4">
        <v>7</v>
      </c>
      <c r="B11" s="4">
        <v>20</v>
      </c>
      <c r="C11" s="4">
        <v>77</v>
      </c>
      <c r="E11" s="4" t="s">
        <v>37</v>
      </c>
      <c r="F11" s="4">
        <v>0.16</v>
      </c>
      <c r="H11" s="4">
        <v>-280</v>
      </c>
      <c r="I11" s="4">
        <v>94</v>
      </c>
    </row>
    <row r="12" spans="1:9" x14ac:dyDescent="0.25">
      <c r="A12" s="4">
        <v>8</v>
      </c>
      <c r="B12" s="4">
        <v>80</v>
      </c>
      <c r="C12" s="4" t="s">
        <v>44</v>
      </c>
      <c r="E12" s="4" t="s">
        <v>38</v>
      </c>
      <c r="F12" s="4">
        <v>7.5999999999999998E-2</v>
      </c>
      <c r="H12" s="4">
        <v>-180</v>
      </c>
      <c r="I12" s="4">
        <v>85</v>
      </c>
    </row>
    <row r="13" spans="1:9" x14ac:dyDescent="0.25">
      <c r="A13" s="4">
        <v>9</v>
      </c>
      <c r="B13" s="4">
        <v>160</v>
      </c>
      <c r="C13" s="4" t="s">
        <v>44</v>
      </c>
      <c r="E13" s="4" t="s">
        <v>33</v>
      </c>
      <c r="F13" s="4">
        <v>0.12</v>
      </c>
      <c r="H13" s="4">
        <v>-80</v>
      </c>
      <c r="I13" s="4">
        <v>79</v>
      </c>
    </row>
    <row r="14" spans="1:9" x14ac:dyDescent="0.25">
      <c r="A14" s="4">
        <v>10</v>
      </c>
      <c r="B14" s="4">
        <v>240</v>
      </c>
      <c r="C14" s="4">
        <v>120</v>
      </c>
      <c r="E14" s="4" t="s">
        <v>39</v>
      </c>
      <c r="F14" s="4">
        <f>F6</f>
        <v>6.8281999999999984E-6</v>
      </c>
      <c r="H14" s="4">
        <v>-20</v>
      </c>
      <c r="I14" s="4">
        <v>76</v>
      </c>
    </row>
    <row r="15" spans="1:9" x14ac:dyDescent="0.25">
      <c r="A15" s="4">
        <v>11</v>
      </c>
      <c r="B15" s="4">
        <v>320</v>
      </c>
      <c r="C15" s="4" t="s">
        <v>44</v>
      </c>
      <c r="E15" s="4" t="s">
        <v>35</v>
      </c>
      <c r="F15" s="9">
        <f>(F14*LN(F11/F10))/(PI()*(F13^2-F12^2))</f>
        <v>5.2407606851658233E-4</v>
      </c>
      <c r="H15" s="4">
        <v>20</v>
      </c>
      <c r="I15" s="4">
        <v>77</v>
      </c>
    </row>
    <row r="16" spans="1:9" x14ac:dyDescent="0.25">
      <c r="A16" s="4">
        <v>12</v>
      </c>
      <c r="B16" s="4">
        <v>400</v>
      </c>
      <c r="C16" s="4" t="s">
        <v>44</v>
      </c>
      <c r="H16" s="4">
        <v>240</v>
      </c>
      <c r="I16" s="4">
        <v>120</v>
      </c>
    </row>
    <row r="17" spans="1:3" x14ac:dyDescent="0.25">
      <c r="A17" s="4">
        <v>13</v>
      </c>
      <c r="B17" s="4">
        <v>480</v>
      </c>
      <c r="C17" s="4"/>
    </row>
    <row r="18" spans="1:3" x14ac:dyDescent="0.25">
      <c r="A18" s="4">
        <v>14</v>
      </c>
      <c r="B18" s="4">
        <v>540</v>
      </c>
      <c r="C18" s="4"/>
    </row>
    <row r="19" spans="1:3" x14ac:dyDescent="0.25">
      <c r="B19" s="10"/>
    </row>
    <row r="20" spans="1:3" x14ac:dyDescent="0.25">
      <c r="B20" s="10"/>
    </row>
    <row r="21" spans="1:3" x14ac:dyDescent="0.25">
      <c r="B21" s="10"/>
    </row>
    <row r="22" spans="1:3" x14ac:dyDescent="0.25">
      <c r="B22" s="10"/>
    </row>
    <row r="23" spans="1:3" x14ac:dyDescent="0.25">
      <c r="B23" s="10"/>
    </row>
    <row r="24" spans="1:3" x14ac:dyDescent="0.25">
      <c r="B24" s="10"/>
    </row>
    <row r="25" spans="1:3" x14ac:dyDescent="0.25">
      <c r="B25" s="10"/>
    </row>
  </sheetData>
  <mergeCells count="9">
    <mergeCell ref="E9:F9"/>
    <mergeCell ref="E3:G3"/>
    <mergeCell ref="A3:C3"/>
    <mergeCell ref="E4:E5"/>
    <mergeCell ref="A1:C1"/>
    <mergeCell ref="B2:C2"/>
    <mergeCell ref="H8:I8"/>
    <mergeCell ref="F4:F5"/>
    <mergeCell ref="G4:G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3"/>
  <sheetViews>
    <sheetView tabSelected="1" workbookViewId="0">
      <selection activeCell="H9" sqref="H9"/>
    </sheetView>
  </sheetViews>
  <sheetFormatPr defaultRowHeight="15" x14ac:dyDescent="0.25"/>
  <cols>
    <col min="1" max="6" width="9.140625" style="5"/>
    <col min="7" max="7" width="12.140625" style="5" customWidth="1"/>
    <col min="8" max="8" width="13.140625" style="5" customWidth="1"/>
    <col min="9" max="9" width="13" style="5" customWidth="1"/>
    <col min="10" max="16384" width="9.140625" style="5"/>
  </cols>
  <sheetData>
    <row r="2" spans="1:11" x14ac:dyDescent="0.25">
      <c r="A2" s="24" t="s">
        <v>51</v>
      </c>
      <c r="B2" s="24"/>
      <c r="C2" s="24"/>
      <c r="D2" s="24"/>
      <c r="E2" s="24"/>
      <c r="G2" s="24" t="s">
        <v>45</v>
      </c>
      <c r="H2" s="24"/>
      <c r="I2" s="24"/>
    </row>
    <row r="3" spans="1:11" ht="17.25" customHeight="1" x14ac:dyDescent="0.25">
      <c r="A3" s="4" t="s">
        <v>48</v>
      </c>
      <c r="B3" s="4" t="s">
        <v>43</v>
      </c>
      <c r="C3" s="4" t="s">
        <v>42</v>
      </c>
      <c r="D3" s="4" t="s">
        <v>41</v>
      </c>
      <c r="E3" s="4" t="s">
        <v>18</v>
      </c>
      <c r="G3" s="27" t="s">
        <v>31</v>
      </c>
      <c r="H3" s="27" t="s">
        <v>30</v>
      </c>
      <c r="I3" s="27" t="s">
        <v>32</v>
      </c>
    </row>
    <row r="4" spans="1:11" x14ac:dyDescent="0.25">
      <c r="A4" s="4">
        <v>1</v>
      </c>
      <c r="B4" s="7">
        <v>-680</v>
      </c>
      <c r="C4" s="4">
        <f>B4/1000</f>
        <v>-0.68</v>
      </c>
      <c r="D4" s="4" t="s">
        <v>44</v>
      </c>
      <c r="E4" s="4" t="s">
        <v>44</v>
      </c>
      <c r="G4" s="28"/>
      <c r="H4" s="28"/>
      <c r="I4" s="28"/>
    </row>
    <row r="5" spans="1:11" x14ac:dyDescent="0.25">
      <c r="A5" s="4">
        <v>2</v>
      </c>
      <c r="B5" s="7">
        <v>-480</v>
      </c>
      <c r="C5" s="4">
        <f t="shared" ref="C5:C23" si="0">B5/1000</f>
        <v>-0.48</v>
      </c>
      <c r="D5" s="4">
        <v>101</v>
      </c>
      <c r="E5" s="4">
        <f t="shared" ref="E5:E23" si="1">D5/1000</f>
        <v>0.10100000000000001</v>
      </c>
      <c r="G5" s="9">
        <v>0.01</v>
      </c>
      <c r="H5" s="4">
        <f>0.0522*G5^2+ 0.0014*G5-0.00001</f>
        <v>9.2200000000000015E-6</v>
      </c>
      <c r="I5" s="4">
        <f>H5*1000*60</f>
        <v>0.55320000000000003</v>
      </c>
    </row>
    <row r="6" spans="1:11" x14ac:dyDescent="0.25">
      <c r="A6" s="4">
        <v>3</v>
      </c>
      <c r="B6" s="7">
        <v>-280</v>
      </c>
      <c r="C6" s="4">
        <f t="shared" si="0"/>
        <v>-0.28000000000000003</v>
      </c>
      <c r="D6" s="4">
        <v>95</v>
      </c>
      <c r="E6" s="4">
        <f t="shared" si="1"/>
        <v>9.5000000000000001E-2</v>
      </c>
    </row>
    <row r="7" spans="1:11" x14ac:dyDescent="0.25">
      <c r="A7" s="4">
        <v>4</v>
      </c>
      <c r="B7" s="7">
        <v>-180</v>
      </c>
      <c r="C7" s="4">
        <f t="shared" si="0"/>
        <v>-0.18</v>
      </c>
      <c r="D7" s="4">
        <v>92</v>
      </c>
      <c r="E7" s="4">
        <f t="shared" si="1"/>
        <v>9.1999999999999998E-2</v>
      </c>
      <c r="G7" s="24" t="s">
        <v>49</v>
      </c>
      <c r="H7" s="24"/>
      <c r="J7" s="24" t="s">
        <v>50</v>
      </c>
      <c r="K7" s="24"/>
    </row>
    <row r="8" spans="1:11" x14ac:dyDescent="0.25">
      <c r="A8" s="4">
        <v>5</v>
      </c>
      <c r="B8" s="7">
        <v>-80</v>
      </c>
      <c r="C8" s="4">
        <f t="shared" si="0"/>
        <v>-0.08</v>
      </c>
      <c r="D8" s="4">
        <v>85</v>
      </c>
      <c r="E8" s="4">
        <f t="shared" si="1"/>
        <v>8.5000000000000006E-2</v>
      </c>
      <c r="G8" s="4" t="s">
        <v>36</v>
      </c>
      <c r="H8" s="4">
        <v>0.02</v>
      </c>
      <c r="J8" s="7" t="s">
        <v>43</v>
      </c>
      <c r="K8" s="7" t="s">
        <v>53</v>
      </c>
    </row>
    <row r="9" spans="1:11" x14ac:dyDescent="0.25">
      <c r="A9" s="4">
        <v>6</v>
      </c>
      <c r="B9" s="7">
        <v>-20</v>
      </c>
      <c r="C9" s="4">
        <f t="shared" si="0"/>
        <v>-0.02</v>
      </c>
      <c r="D9" s="4">
        <v>68</v>
      </c>
      <c r="E9" s="4">
        <f t="shared" si="1"/>
        <v>6.8000000000000005E-2</v>
      </c>
      <c r="G9" s="4" t="s">
        <v>37</v>
      </c>
      <c r="H9" s="4">
        <v>0.24</v>
      </c>
      <c r="J9" s="7">
        <v>-480</v>
      </c>
      <c r="K9" s="7">
        <v>0.10100000000000001</v>
      </c>
    </row>
    <row r="10" spans="1:11" x14ac:dyDescent="0.25">
      <c r="A10" s="4">
        <v>7</v>
      </c>
      <c r="B10" s="7">
        <v>20</v>
      </c>
      <c r="C10" s="4">
        <f t="shared" si="0"/>
        <v>0.02</v>
      </c>
      <c r="D10" s="4">
        <v>68</v>
      </c>
      <c r="E10" s="4">
        <f t="shared" si="1"/>
        <v>6.8000000000000005E-2</v>
      </c>
      <c r="G10" s="4" t="s">
        <v>38</v>
      </c>
      <c r="H10" s="4">
        <f>E9</f>
        <v>6.8000000000000005E-2</v>
      </c>
      <c r="J10" s="7">
        <v>-280</v>
      </c>
      <c r="K10" s="7">
        <v>9.5000000000000001E-2</v>
      </c>
    </row>
    <row r="11" spans="1:11" x14ac:dyDescent="0.25">
      <c r="A11" s="4">
        <v>8</v>
      </c>
      <c r="B11" s="7">
        <v>80</v>
      </c>
      <c r="C11" s="4">
        <f t="shared" si="0"/>
        <v>0.08</v>
      </c>
      <c r="D11" s="4" t="s">
        <v>44</v>
      </c>
      <c r="E11" s="4" t="s">
        <v>44</v>
      </c>
      <c r="G11" s="4" t="s">
        <v>33</v>
      </c>
      <c r="H11" s="4">
        <f>E13</f>
        <v>9.8000000000000004E-2</v>
      </c>
      <c r="J11" s="7">
        <v>-180</v>
      </c>
      <c r="K11" s="7">
        <v>9.1999999999999998E-2</v>
      </c>
    </row>
    <row r="12" spans="1:11" x14ac:dyDescent="0.25">
      <c r="A12" s="4">
        <v>9</v>
      </c>
      <c r="B12" s="7">
        <v>160</v>
      </c>
      <c r="C12" s="4">
        <f t="shared" si="0"/>
        <v>0.16</v>
      </c>
      <c r="D12" s="4" t="s">
        <v>44</v>
      </c>
      <c r="E12" s="4" t="s">
        <v>44</v>
      </c>
      <c r="G12" s="7" t="s">
        <v>52</v>
      </c>
      <c r="H12" s="7">
        <v>0.18</v>
      </c>
      <c r="J12" s="7">
        <v>-80</v>
      </c>
      <c r="K12" s="7">
        <v>8.5000000000000006E-2</v>
      </c>
    </row>
    <row r="13" spans="1:11" x14ac:dyDescent="0.25">
      <c r="A13" s="4">
        <v>10</v>
      </c>
      <c r="B13" s="7">
        <v>240</v>
      </c>
      <c r="C13" s="4">
        <f t="shared" si="0"/>
        <v>0.24</v>
      </c>
      <c r="D13" s="4">
        <v>98</v>
      </c>
      <c r="E13" s="4">
        <f t="shared" si="1"/>
        <v>9.8000000000000004E-2</v>
      </c>
      <c r="G13" s="4" t="s">
        <v>39</v>
      </c>
      <c r="H13" s="4">
        <f>H5</f>
        <v>9.2200000000000015E-6</v>
      </c>
      <c r="J13" s="7">
        <v>-20</v>
      </c>
      <c r="K13" s="7">
        <v>6.8000000000000005E-2</v>
      </c>
    </row>
    <row r="14" spans="1:11" x14ac:dyDescent="0.25">
      <c r="A14" s="4">
        <v>11</v>
      </c>
      <c r="B14" s="7">
        <v>320</v>
      </c>
      <c r="C14" s="4">
        <f t="shared" si="0"/>
        <v>0.32</v>
      </c>
      <c r="D14" s="4" t="s">
        <v>44</v>
      </c>
      <c r="E14" s="4" t="s">
        <v>44</v>
      </c>
      <c r="G14" s="4" t="s">
        <v>35</v>
      </c>
      <c r="H14" s="9">
        <f>(H13*LN(H9/H8))/(2*PI()*H12*(H11-H10))</f>
        <v>6.7525431976610815E-4</v>
      </c>
      <c r="J14" s="7">
        <v>20</v>
      </c>
      <c r="K14" s="7">
        <v>6.8000000000000005E-2</v>
      </c>
    </row>
    <row r="15" spans="1:11" x14ac:dyDescent="0.25">
      <c r="A15" s="4">
        <v>12</v>
      </c>
      <c r="B15" s="7">
        <v>400</v>
      </c>
      <c r="C15" s="4">
        <f t="shared" si="0"/>
        <v>0.4</v>
      </c>
      <c r="D15" s="4" t="s">
        <v>44</v>
      </c>
      <c r="E15" s="4" t="s">
        <v>44</v>
      </c>
      <c r="J15" s="7">
        <v>240</v>
      </c>
      <c r="K15" s="7">
        <v>9.8000000000000004E-2</v>
      </c>
    </row>
    <row r="16" spans="1:11" x14ac:dyDescent="0.25">
      <c r="A16" s="4">
        <v>13</v>
      </c>
      <c r="B16" s="7">
        <v>480</v>
      </c>
      <c r="C16" s="4">
        <f t="shared" si="0"/>
        <v>0.48</v>
      </c>
      <c r="D16" s="4">
        <v>88</v>
      </c>
      <c r="E16" s="4">
        <f t="shared" si="1"/>
        <v>8.7999999999999995E-2</v>
      </c>
      <c r="J16" s="7">
        <v>480</v>
      </c>
      <c r="K16" s="7">
        <v>8.7999999999999995E-2</v>
      </c>
    </row>
    <row r="17" spans="1:11" x14ac:dyDescent="0.25">
      <c r="A17" s="4">
        <v>14</v>
      </c>
      <c r="B17" s="7">
        <v>540</v>
      </c>
      <c r="C17" s="4">
        <f t="shared" si="0"/>
        <v>0.54</v>
      </c>
      <c r="D17" s="4" t="s">
        <v>44</v>
      </c>
      <c r="E17" s="4" t="s">
        <v>44</v>
      </c>
      <c r="J17" s="7">
        <v>640</v>
      </c>
      <c r="K17" s="7">
        <v>7.5999999999999998E-2</v>
      </c>
    </row>
    <row r="18" spans="1:11" x14ac:dyDescent="0.25">
      <c r="A18" s="4">
        <v>15</v>
      </c>
      <c r="B18" s="4">
        <v>580</v>
      </c>
      <c r="C18" s="4">
        <f t="shared" si="0"/>
        <v>0.57999999999999996</v>
      </c>
      <c r="D18" s="4" t="s">
        <v>44</v>
      </c>
      <c r="E18" s="4" t="s">
        <v>44</v>
      </c>
      <c r="J18" s="7">
        <v>740</v>
      </c>
      <c r="K18" s="7">
        <v>0.114</v>
      </c>
    </row>
    <row r="19" spans="1:11" x14ac:dyDescent="0.25">
      <c r="A19" s="4">
        <v>16</v>
      </c>
      <c r="B19" s="4">
        <v>640</v>
      </c>
      <c r="C19" s="4">
        <f t="shared" si="0"/>
        <v>0.64</v>
      </c>
      <c r="D19" s="4">
        <v>76</v>
      </c>
      <c r="E19" s="4">
        <f t="shared" si="1"/>
        <v>7.5999999999999998E-2</v>
      </c>
      <c r="J19" s="7">
        <v>840</v>
      </c>
      <c r="K19" s="7">
        <v>0.122</v>
      </c>
    </row>
    <row r="20" spans="1:11" x14ac:dyDescent="0.25">
      <c r="A20" s="4">
        <v>17</v>
      </c>
      <c r="B20" s="4">
        <v>740</v>
      </c>
      <c r="C20" s="4">
        <f t="shared" si="0"/>
        <v>0.74</v>
      </c>
      <c r="D20" s="4">
        <v>114</v>
      </c>
      <c r="E20" s="4">
        <f t="shared" si="1"/>
        <v>0.114</v>
      </c>
      <c r="J20" s="7">
        <v>1240</v>
      </c>
      <c r="K20" s="7">
        <v>0.12</v>
      </c>
    </row>
    <row r="21" spans="1:11" x14ac:dyDescent="0.25">
      <c r="A21" s="4">
        <v>18</v>
      </c>
      <c r="B21" s="4">
        <v>840</v>
      </c>
      <c r="C21" s="4">
        <f t="shared" si="0"/>
        <v>0.84</v>
      </c>
      <c r="D21" s="4">
        <v>122</v>
      </c>
      <c r="E21" s="4">
        <f t="shared" si="1"/>
        <v>0.122</v>
      </c>
    </row>
    <row r="22" spans="1:11" x14ac:dyDescent="0.25">
      <c r="A22" s="4">
        <v>19</v>
      </c>
      <c r="B22" s="4">
        <v>1040</v>
      </c>
      <c r="C22" s="4">
        <f t="shared" si="0"/>
        <v>1.04</v>
      </c>
      <c r="D22" s="4" t="s">
        <v>44</v>
      </c>
      <c r="E22" s="4" t="s">
        <v>44</v>
      </c>
    </row>
    <row r="23" spans="1:11" x14ac:dyDescent="0.25">
      <c r="A23" s="4">
        <v>20</v>
      </c>
      <c r="B23" s="4">
        <v>1240</v>
      </c>
      <c r="C23" s="4">
        <f t="shared" si="0"/>
        <v>1.24</v>
      </c>
      <c r="D23" s="4">
        <v>120</v>
      </c>
      <c r="E23" s="4">
        <f t="shared" si="1"/>
        <v>0.12</v>
      </c>
    </row>
  </sheetData>
  <mergeCells count="7">
    <mergeCell ref="A2:E2"/>
    <mergeCell ref="G2:I2"/>
    <mergeCell ref="G7:H7"/>
    <mergeCell ref="J7:K7"/>
    <mergeCell ref="G3:G4"/>
    <mergeCell ref="H3:H4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5</vt:i4>
      </vt:variant>
    </vt:vector>
  </HeadingPairs>
  <TitlesOfParts>
    <vt:vector size="10" baseType="lpstr">
      <vt:lpstr>Sheet1</vt:lpstr>
      <vt:lpstr>Sheet2</vt:lpstr>
      <vt:lpstr>Sheet3</vt:lpstr>
      <vt:lpstr>Puit 1</vt:lpstr>
      <vt:lpstr>Puits 1 et 2</vt:lpstr>
      <vt:lpstr>Courbe Q=f(H)</vt:lpstr>
      <vt:lpstr>Hyétogramme 1</vt:lpstr>
      <vt:lpstr>Hyétogramme 2</vt:lpstr>
      <vt:lpstr>Cone 1</vt:lpstr>
      <vt:lpstr>Cone 1 et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Christian-San</dc:creator>
  <cp:lastModifiedBy>Elias Ghazal</cp:lastModifiedBy>
  <dcterms:created xsi:type="dcterms:W3CDTF">2015-11-30T06:16:32Z</dcterms:created>
  <dcterms:modified xsi:type="dcterms:W3CDTF">2015-12-06T11:50:48Z</dcterms:modified>
</cp:coreProperties>
</file>